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7"/>
  <workbookPr autoCompressPictures="0"/>
  <mc:AlternateContent xmlns:mc="http://schemas.openxmlformats.org/markup-compatibility/2006">
    <mc:Choice Requires="x15">
      <x15ac:absPath xmlns:x15ac="http://schemas.microsoft.com/office/spreadsheetml/2010/11/ac" url="/Users/hugh/Library/Mobile Documents/com~apple~CloudDocs/CoNAC/Treasury/Accounts Payable/Expenses/"/>
    </mc:Choice>
  </mc:AlternateContent>
  <xr:revisionPtr revIDLastSave="0" documentId="13_ncr:1_{05B3880A-9665-2849-B300-78127245FFA9}" xr6:coauthVersionLast="47" xr6:coauthVersionMax="47" xr10:uidLastSave="{00000000-0000-0000-0000-000000000000}"/>
  <workbookProtection workbookAlgorithmName="SHA-512" workbookHashValue="qd4BS7MWlHiJjPiuhNTSv74c+9/mfiIHJQa0vv0fabmCo0Wy2C3WMDVjzeSo5O46Y0vhbkIDFdXFAmf/SwdgRw==" workbookSaltValue="P38iQdrCGieOfHHvd+fZJA==" workbookSpinCount="100000" lockStructure="1"/>
  <bookViews>
    <workbookView xWindow="6500" yWindow="3340" windowWidth="53540" windowHeight="30760" activeTab="6" xr2:uid="{00000000-000D-0000-FFFF-FFFF00000000}"/>
  </bookViews>
  <sheets>
    <sheet name="Approvers" sheetId="6" state="hidden" r:id="rId1"/>
    <sheet name="Categories" sheetId="5" state="hidden" r:id="rId2"/>
    <sheet name="Engine Size" sheetId="8" state="hidden" r:id="rId3"/>
    <sheet name="Fuel Type" sheetId="12" state="hidden" r:id="rId4"/>
    <sheet name="1. Policy" sheetId="9" r:id="rId5"/>
    <sheet name="2. Guide to Completing" sheetId="10" r:id="rId6"/>
    <sheet name="3. Expense Claim" sheetId="3" r:id="rId7"/>
    <sheet name="4.1 Mileage Rates (Previous)" sheetId="13" r:id="rId8"/>
    <sheet name="4.2 Mileage Rates (Current)" sheetId="11" r:id="rId9"/>
    <sheet name="5. Dates" sheetId="14" r:id="rId10"/>
    <sheet name="6. Summary for Accounts" sheetId="7" r:id="rId11"/>
  </sheets>
  <definedNames>
    <definedName name="_xlnm.Print_Area" localSheetId="4">'1. Policy'!$A$1:$A$23</definedName>
    <definedName name="_xlnm.Print_Area" localSheetId="5">'2. Guide to Completing'!$A$1:$B$19</definedName>
    <definedName name="_xlnm.Print_Area" localSheetId="6">'3. Expense Claim'!$B$2:$J$28</definedName>
  </definedNames>
  <calcPr calcId="191029" iterateDelta="1E-4"/>
  <pivotCaches>
    <pivotCache cacheId="8" r:id="rId12"/>
  </pivotCaches>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7523E5D3-25F3-A5E0-1632-64F254C22452}">
      <mx:ArchID Flags="2"/>
    </ext>
  </extLst>
</workbook>
</file>

<file path=xl/calcChain.xml><?xml version="1.0" encoding="utf-8"?>
<calcChain xmlns="http://schemas.openxmlformats.org/spreadsheetml/2006/main">
  <c r="C1" i="13" l="1"/>
  <c r="C1" i="11"/>
  <c r="H13" i="3"/>
  <c r="H14" i="3"/>
  <c r="H15" i="3"/>
  <c r="H16" i="3"/>
  <c r="H17" i="3"/>
  <c r="H18" i="3"/>
  <c r="H19" i="3"/>
  <c r="H20" i="3"/>
  <c r="H21" i="3"/>
  <c r="H22" i="3"/>
  <c r="H23" i="3"/>
  <c r="H24" i="3"/>
  <c r="H25" i="3"/>
  <c r="H26" i="3"/>
  <c r="H12" i="3"/>
  <c r="C4" i="13"/>
  <c r="D4" i="13" s="1"/>
  <c r="C5" i="13"/>
  <c r="D5" i="13" s="1"/>
  <c r="C6" i="13"/>
  <c r="D6" i="13" s="1"/>
  <c r="K6" i="13" s="1"/>
  <c r="L6" i="13" s="1"/>
  <c r="C7" i="13"/>
  <c r="D7" i="13" s="1"/>
  <c r="C8" i="13"/>
  <c r="D8" i="13" s="1"/>
  <c r="C9" i="13"/>
  <c r="D9" i="13" s="1"/>
  <c r="C10" i="13"/>
  <c r="D10" i="13" s="1"/>
  <c r="H10" i="13" s="1"/>
  <c r="I10" i="13" s="1"/>
  <c r="C11" i="13"/>
  <c r="D11" i="13" s="1"/>
  <c r="C12" i="13"/>
  <c r="D12" i="13" s="1"/>
  <c r="C3" i="13"/>
  <c r="D3" i="13" s="1"/>
  <c r="K13" i="13" s="1"/>
  <c r="Q11" i="11"/>
  <c r="Q12" i="11" s="1"/>
  <c r="P11" i="11"/>
  <c r="P12" i="11" s="1"/>
  <c r="Q8" i="11"/>
  <c r="Q9" i="11" s="1"/>
  <c r="P8" i="11"/>
  <c r="P9" i="11" s="1"/>
  <c r="Q5" i="11"/>
  <c r="Q6" i="11" s="1"/>
  <c r="P5" i="11"/>
  <c r="P6" i="11" s="1"/>
  <c r="T12" i="13"/>
  <c r="T11" i="13"/>
  <c r="T10" i="13"/>
  <c r="T9" i="13"/>
  <c r="T8" i="13"/>
  <c r="T7" i="13"/>
  <c r="T6" i="13"/>
  <c r="T5" i="13"/>
  <c r="T4" i="13"/>
  <c r="T3" i="13"/>
  <c r="N2" i="13"/>
  <c r="M2" i="13"/>
  <c r="K7" i="13" l="1"/>
  <c r="L7" i="13" s="1"/>
  <c r="H7" i="13"/>
  <c r="I7" i="13" s="1"/>
  <c r="K5" i="13"/>
  <c r="L5" i="13" s="1"/>
  <c r="H5" i="13"/>
  <c r="I5" i="13" s="1"/>
  <c r="K11" i="13"/>
  <c r="L11" i="13" s="1"/>
  <c r="H11" i="13"/>
  <c r="I11" i="13" s="1"/>
  <c r="K12" i="13"/>
  <c r="L12" i="13" s="1"/>
  <c r="H12" i="13"/>
  <c r="I12" i="13" s="1"/>
  <c r="H4" i="13"/>
  <c r="I4" i="13" s="1"/>
  <c r="K4" i="13"/>
  <c r="L4" i="13" s="1"/>
  <c r="K8" i="13"/>
  <c r="L8" i="13" s="1"/>
  <c r="H8" i="13"/>
  <c r="I8" i="13" s="1"/>
  <c r="H9" i="13"/>
  <c r="I9" i="13" s="1"/>
  <c r="K9" i="13"/>
  <c r="L9" i="13" s="1"/>
  <c r="H3" i="13"/>
  <c r="I3" i="13" s="1"/>
  <c r="K3" i="13"/>
  <c r="L3" i="13" s="1"/>
  <c r="H6" i="13"/>
  <c r="I6" i="13" s="1"/>
  <c r="K10" i="13"/>
  <c r="L10" i="13" s="1"/>
  <c r="C3" i="11" l="1"/>
  <c r="C4" i="11"/>
  <c r="D4" i="11" s="1"/>
  <c r="C5" i="11"/>
  <c r="D5" i="11" s="1"/>
  <c r="C6" i="11"/>
  <c r="D6" i="11" s="1"/>
  <c r="C7" i="11"/>
  <c r="D7" i="11" s="1"/>
  <c r="C8" i="11"/>
  <c r="D8" i="11" s="1"/>
  <c r="C9" i="11"/>
  <c r="D9" i="11" s="1"/>
  <c r="C11" i="11"/>
  <c r="D11" i="11" s="1"/>
  <c r="C12" i="11"/>
  <c r="D12" i="11" s="1"/>
  <c r="M3" i="11"/>
  <c r="M4" i="11"/>
  <c r="M5" i="11"/>
  <c r="M6" i="11"/>
  <c r="M7" i="11"/>
  <c r="M8" i="11"/>
  <c r="M9" i="11"/>
  <c r="M10" i="11"/>
  <c r="M11" i="11"/>
  <c r="M12" i="11"/>
  <c r="M2" i="11"/>
  <c r="N3" i="11"/>
  <c r="N4" i="11"/>
  <c r="N5" i="11"/>
  <c r="N6" i="11"/>
  <c r="N7" i="11"/>
  <c r="N8" i="11"/>
  <c r="N9" i="11"/>
  <c r="N10" i="11"/>
  <c r="N11" i="11"/>
  <c r="N12" i="11"/>
  <c r="N2" i="11"/>
  <c r="T10" i="11"/>
  <c r="T4" i="11"/>
  <c r="T5" i="11"/>
  <c r="T6" i="11"/>
  <c r="T7" i="11"/>
  <c r="T8" i="11"/>
  <c r="T9" i="11"/>
  <c r="T11" i="11"/>
  <c r="T12" i="11"/>
  <c r="T3" i="11"/>
  <c r="C10" i="11"/>
  <c r="D10" i="11" s="1"/>
  <c r="D3" i="11"/>
  <c r="H3" i="11" l="1"/>
  <c r="I3" i="11" s="1"/>
  <c r="K5" i="11"/>
  <c r="L5" i="11" s="1"/>
  <c r="K6" i="11"/>
  <c r="L6" i="11" s="1"/>
  <c r="K7" i="11"/>
  <c r="L7" i="11" s="1"/>
  <c r="K8" i="11"/>
  <c r="L8" i="11" s="1"/>
  <c r="K9" i="11"/>
  <c r="L9" i="11" s="1"/>
  <c r="K10" i="11"/>
  <c r="L10" i="11" s="1"/>
  <c r="K11" i="11"/>
  <c r="L11" i="11" s="1"/>
  <c r="K12" i="11"/>
  <c r="L12" i="11" s="1"/>
  <c r="K3" i="11"/>
  <c r="L3" i="11" s="1"/>
  <c r="K4" i="11"/>
  <c r="L4" i="11" s="1"/>
  <c r="H12" i="11"/>
  <c r="I12" i="11" s="1"/>
  <c r="H11" i="11"/>
  <c r="I11" i="11" s="1"/>
  <c r="H10" i="11"/>
  <c r="I10" i="11" s="1"/>
  <c r="H9" i="11"/>
  <c r="I9" i="11" s="1"/>
  <c r="H8" i="11"/>
  <c r="I8" i="11" s="1"/>
  <c r="H7" i="11"/>
  <c r="I7" i="11" s="1"/>
  <c r="H5" i="11"/>
  <c r="I5" i="11" s="1"/>
  <c r="H6" i="11"/>
  <c r="I6" i="11" s="1"/>
  <c r="H4" i="11"/>
  <c r="I4" i="11" s="1"/>
  <c r="G27" i="3"/>
  <c r="H27" i="3" l="1"/>
  <c r="I27" i="3" s="1"/>
</calcChain>
</file>

<file path=xl/sharedStrings.xml><?xml version="1.0" encoding="utf-8"?>
<sst xmlns="http://schemas.openxmlformats.org/spreadsheetml/2006/main" count="275" uniqueCount="184">
  <si>
    <t>Item</t>
  </si>
  <si>
    <t>Description</t>
  </si>
  <si>
    <t>Supplier</t>
  </si>
  <si>
    <t>Approved by:</t>
  </si>
  <si>
    <t>Claim Date:</t>
  </si>
  <si>
    <t>treasurer@conac.org.uk</t>
  </si>
  <si>
    <t>City of Norwich AC - Expense Claim Form</t>
  </si>
  <si>
    <t>Engine size:</t>
  </si>
  <si>
    <t>Date</t>
  </si>
  <si>
    <t>Track &amp; Field</t>
  </si>
  <si>
    <t>Road Relays</t>
  </si>
  <si>
    <t>Lord Mayor's 5K</t>
  </si>
  <si>
    <t>Trowse 10K</t>
  </si>
  <si>
    <t>Academy</t>
  </si>
  <si>
    <t>Membership</t>
  </si>
  <si>
    <t>Kit Shop</t>
  </si>
  <si>
    <t>Sportshall</t>
  </si>
  <si>
    <t>Equipment</t>
  </si>
  <si>
    <t>Half Marathon</t>
  </si>
  <si>
    <t>Road Running</t>
  </si>
  <si>
    <t>Track &amp; Field Awards</t>
  </si>
  <si>
    <t>Richard Polley</t>
  </si>
  <si>
    <t>Tony Bradfield</t>
  </si>
  <si>
    <t>Club Activity Area for Costs</t>
  </si>
  <si>
    <t>RNR</t>
  </si>
  <si>
    <t>Tuck Shop</t>
  </si>
  <si>
    <t>Endurance</t>
  </si>
  <si>
    <t>Road Running Awards</t>
  </si>
  <si>
    <t>Treasury</t>
  </si>
  <si>
    <t>Gifts/Gratuities/Donation</t>
  </si>
  <si>
    <t>XC</t>
  </si>
  <si>
    <t>XC Relays</t>
  </si>
  <si>
    <t>Row Labels</t>
  </si>
  <si>
    <t>(blank)</t>
  </si>
  <si>
    <t>Grand Total</t>
  </si>
  <si>
    <t>Summary for Accounting Entries</t>
  </si>
  <si>
    <t>Hugh McGill</t>
  </si>
  <si>
    <t>Club Admin/Overheads</t>
  </si>
  <si>
    <t>Mileage</t>
  </si>
  <si>
    <t>litre</t>
  </si>
  <si>
    <t>Totals</t>
  </si>
  <si>
    <t>Sort Code:</t>
  </si>
  <si>
    <t xml:space="preserve">Account Number: </t>
  </si>
  <si>
    <t>Sarah Thomas</t>
  </si>
  <si>
    <t>Training Course</t>
  </si>
  <si>
    <t>500 Club</t>
  </si>
  <si>
    <r>
      <rPr>
        <sz val="10"/>
        <color indexed="8"/>
        <rFont val="Calibri"/>
        <family val="2"/>
      </rPr>
      <t xml:space="preserve">Bank Account details 
for Payment. 
</t>
    </r>
    <r>
      <rPr>
        <i/>
        <sz val="8"/>
        <color indexed="10"/>
        <rFont val="Calibri"/>
        <family val="2"/>
      </rPr>
      <t xml:space="preserve">NB payment by bank transfer only </t>
    </r>
  </si>
  <si>
    <t>XC Awards</t>
  </si>
  <si>
    <t>Expenses are only currently recognised in the following categories, with the following conditions.</t>
  </si>
  <si>
    <t>City of Norwich AC</t>
  </si>
  <si>
    <r>
      <t xml:space="preserve">Supplier Invoices must be passed to the treasurer to settle and record directly within club accounts and </t>
    </r>
    <r>
      <rPr>
        <u/>
        <sz val="14"/>
        <color theme="1"/>
        <rFont val="Calibri"/>
        <family val="2"/>
        <scheme val="minor"/>
      </rPr>
      <t>not</t>
    </r>
    <r>
      <rPr>
        <sz val="14"/>
        <color theme="1"/>
        <rFont val="Calibri"/>
        <family val="2"/>
        <scheme val="minor"/>
      </rPr>
      <t xml:space="preserve"> paid personally and then claimed on expenses</t>
    </r>
  </si>
  <si>
    <r>
      <t xml:space="preserve">Claims falling outside the above guidelines are possible as circumstances dictate but must </t>
    </r>
    <r>
      <rPr>
        <u/>
        <sz val="14"/>
        <color theme="1"/>
        <rFont val="Calibri"/>
        <family val="2"/>
        <scheme val="minor"/>
      </rPr>
      <t>without exception</t>
    </r>
    <r>
      <rPr>
        <sz val="14"/>
        <color theme="1"/>
        <rFont val="Calibri"/>
        <family val="2"/>
        <scheme val="minor"/>
      </rPr>
      <t xml:space="preserve"> be presented to the Trustees for consideration and approval </t>
    </r>
    <r>
      <rPr>
        <u/>
        <sz val="14"/>
        <color theme="1"/>
        <rFont val="Calibri"/>
        <family val="2"/>
        <scheme val="minor"/>
      </rPr>
      <t>before</t>
    </r>
    <r>
      <rPr>
        <sz val="14"/>
        <color theme="1"/>
        <rFont val="Calibri"/>
        <family val="2"/>
        <scheme val="minor"/>
      </rPr>
      <t xml:space="preserve"> the expense is incurred. Unapproved expenses presented after the fact will be refused.</t>
    </r>
  </si>
  <si>
    <r>
      <t xml:space="preserve">Any queries please contact Club Treasurer, Hugh McGill at treasurer@conac.org.uk </t>
    </r>
    <r>
      <rPr>
        <b/>
        <u/>
        <sz val="14"/>
        <color theme="1"/>
        <rFont val="Calibri"/>
        <family val="2"/>
        <scheme val="minor"/>
      </rPr>
      <t>before</t>
    </r>
    <r>
      <rPr>
        <b/>
        <sz val="14"/>
        <color theme="1"/>
        <rFont val="Calibri"/>
        <family val="2"/>
        <scheme val="minor"/>
      </rPr>
      <t xml:space="preserve"> incurring any expense.</t>
    </r>
  </si>
  <si>
    <t>Below summary guidelines for our expenses policy as a registered charity 1168190</t>
  </si>
  <si>
    <t>Expenses must be claimed in a timely manner and within three months of the expense being incurred. Expenses over three months old will be referred to the board of trustees for approval. Expenses over six months old will be refused in all cases.</t>
  </si>
  <si>
    <t>Please enter approver from list and cc on email</t>
  </si>
  <si>
    <t>Peter Mahoney</t>
  </si>
  <si>
    <t>Guidelines for completing Expense Claim</t>
  </si>
  <si>
    <t>Each expense item should be on its own line to correspond to any receipts</t>
  </si>
  <si>
    <t>1.</t>
  </si>
  <si>
    <t>2.</t>
  </si>
  <si>
    <t>Always start with a new up-to-date claim form</t>
  </si>
  <si>
    <t>3.</t>
  </si>
  <si>
    <t>4.</t>
  </si>
  <si>
    <t>5.</t>
  </si>
  <si>
    <t>6.</t>
  </si>
  <si>
    <t>7.</t>
  </si>
  <si>
    <t>Always provide details of journey: purpose, from/to, any passengers etc</t>
  </si>
  <si>
    <t>8.</t>
  </si>
  <si>
    <t xml:space="preserve">Any deductions, e.g. payments made directly to a driver in lieue of coach fares by passengers travelling to a match, should be on their own line and be entered as a negative amount. </t>
  </si>
  <si>
    <t>9.</t>
  </si>
  <si>
    <t>Always include the league, match, event etc to which the expense relates.</t>
  </si>
  <si>
    <t>Many thanks</t>
  </si>
  <si>
    <t>Treasurer, City of Norwich AC</t>
  </si>
  <si>
    <t>Registered Charity 1168190</t>
  </si>
  <si>
    <t>Always send receipts with claim - claims without receipts will be delayed.</t>
  </si>
  <si>
    <t>10.</t>
  </si>
  <si>
    <t>Lawrence Wade</t>
  </si>
  <si>
    <r>
      <t xml:space="preserve">City of Norwich Athletic Club registered charity </t>
    </r>
    <r>
      <rPr>
        <b/>
        <i/>
        <sz val="9"/>
        <color theme="1"/>
        <rFont val="Calibri"/>
        <family val="2"/>
        <scheme val="minor"/>
      </rPr>
      <t>1168190</t>
    </r>
  </si>
  <si>
    <t>Expenses can only be incurred with the prior awareness and approval of the relevant trustee(s).</t>
  </si>
  <si>
    <t>* Approver must be a trustee and have approved expenditure in advance</t>
  </si>
  <si>
    <t>11.</t>
  </si>
  <si>
    <r>
      <t xml:space="preserve">Once complete please email to </t>
    </r>
    <r>
      <rPr>
        <sz val="11"/>
        <color rgb="FF0432FF"/>
        <rFont val="Calibri (Body)"/>
      </rPr>
      <t>treasurer@conac.org.uk</t>
    </r>
    <r>
      <rPr>
        <sz val="11"/>
        <color theme="1"/>
        <rFont val="Calibri"/>
        <family val="2"/>
        <scheme val="minor"/>
      </rPr>
      <t xml:space="preserve"> and cc the Approver</t>
    </r>
  </si>
  <si>
    <r>
      <t xml:space="preserve">If unsure, please just email me at </t>
    </r>
    <r>
      <rPr>
        <sz val="11"/>
        <color rgb="FF0432FF"/>
        <rFont val="Calibri (Body)"/>
      </rPr>
      <t>treasurer@conac.org.uk</t>
    </r>
    <r>
      <rPr>
        <sz val="11"/>
        <color theme="1"/>
        <rFont val="Calibri"/>
        <family val="2"/>
        <scheme val="minor"/>
      </rPr>
      <t xml:space="preserve"> </t>
    </r>
  </si>
  <si>
    <r>
      <t>Enter your name, bank details, claim date and approver</t>
    </r>
    <r>
      <rPr>
        <i/>
        <sz val="11"/>
        <color rgb="FF0432FF"/>
        <rFont val="Calibri (Body)"/>
      </rPr>
      <t>*</t>
    </r>
    <r>
      <rPr>
        <sz val="11"/>
        <color theme="1"/>
        <rFont val="Calibri"/>
        <family val="2"/>
        <scheme val="minor"/>
      </rPr>
      <t xml:space="preserve"> in heading section</t>
    </r>
  </si>
  <si>
    <t>Receipt Amount</t>
  </si>
  <si>
    <t>Mileage £</t>
  </si>
  <si>
    <t>when claiming mileage, complete column G with distances and leave column I blank, otherwise complete column I</t>
  </si>
  <si>
    <t>12.</t>
  </si>
  <si>
    <t>Re-imbursement claim values should be entered in column I</t>
  </si>
  <si>
    <t>Sum of Mileage £</t>
  </si>
  <si>
    <t>Values</t>
  </si>
  <si>
    <t>Sum of Receipt Amount</t>
  </si>
  <si>
    <t>Mileage claims should state mileage in column G - the amount will then automatically be calculated and shown in column H - column I should then be left blank.</t>
  </si>
  <si>
    <t>Up to 1400</t>
  </si>
  <si>
    <t>1401 to 2000</t>
  </si>
  <si>
    <t>Over 2000</t>
  </si>
  <si>
    <t>HMRC Advisory Rate</t>
  </si>
  <si>
    <t>CoNAC Applied Rate</t>
  </si>
  <si>
    <t>Rate Increase</t>
  </si>
  <si>
    <t>New Cap Calc</t>
  </si>
  <si>
    <t>Applied new Cap</t>
  </si>
  <si>
    <t>Electric</t>
  </si>
  <si>
    <t>Fuel Type</t>
  </si>
  <si>
    <t>Fuel Type:</t>
  </si>
  <si>
    <t>Petrol</t>
  </si>
  <si>
    <t>Diesel</t>
  </si>
  <si>
    <t>LPG</t>
  </si>
  <si>
    <t>Original rate</t>
  </si>
  <si>
    <t>Original Cap</t>
  </si>
  <si>
    <t>https://www.gov.uk/guidance/advisory-fuel-rates</t>
  </si>
  <si>
    <t>Mileage claims are at the HMRC Advisory Rates for Fuel. These rates can be found at:</t>
  </si>
  <si>
    <t>For mileage claims, select your car's fuel type in cell G7 and select engine size in cell G9</t>
  </si>
  <si>
    <t>Up to 1600</t>
  </si>
  <si>
    <t>1601 to 2000</t>
  </si>
  <si>
    <t>HMRC Mean MPG</t>
  </si>
  <si>
    <t>HMRC Pump £/litre</t>
  </si>
  <si>
    <t>HMRC Pump £/gallon</t>
  </si>
  <si>
    <t>HMRC £/Mile</t>
  </si>
  <si>
    <t>n/a</t>
  </si>
  <si>
    <t xml:space="preserve">As of </t>
  </si>
  <si>
    <t>Variances</t>
  </si>
  <si>
    <r>
      <t xml:space="preserve">For mileage claims - please enter </t>
    </r>
    <r>
      <rPr>
        <b/>
        <i/>
        <sz val="11"/>
        <rFont val="Calibri"/>
        <family val="2"/>
      </rPr>
      <t>(from dropdown)</t>
    </r>
    <r>
      <rPr>
        <b/>
        <sz val="11"/>
        <rFont val="Calibri"/>
        <family val="2"/>
      </rPr>
      <t>:</t>
    </r>
  </si>
  <si>
    <t>Email completed forms to Club Treasurer, Hugh McGill at email below and always cc approver</t>
  </si>
  <si>
    <r>
      <rPr>
        <b/>
        <sz val="18"/>
        <color rgb="FFFF0000"/>
        <rFont val="Calibri (Body)"/>
      </rPr>
      <t>Stop!</t>
    </r>
    <r>
      <rPr>
        <b/>
        <sz val="11"/>
        <color rgb="FFFF0000"/>
        <rFont val="Calibri (Body)"/>
      </rPr>
      <t xml:space="preserve"> </t>
    </r>
    <r>
      <rPr>
        <sz val="11"/>
        <color rgb="FFFF0000"/>
        <rFont val="Calibri (Body)"/>
      </rPr>
      <t xml:space="preserve">
Have you downloaded latest expense form from the website? 
Old forms will be rejected as mileage rates are updated quarterly.</t>
    </r>
  </si>
  <si>
    <t>https://conac.org.uk/about-the-club</t>
  </si>
  <si>
    <t>HMRC Rate Calculations</t>
  </si>
  <si>
    <t>Engine Size</t>
  </si>
  <si>
    <t>Engine Type</t>
  </si>
  <si>
    <t>Please enter your name here!</t>
  </si>
  <si>
    <t>Previous Period Start Date</t>
  </si>
  <si>
    <t>Previous Period Finish Date</t>
  </si>
  <si>
    <t>Curent Period Start Date</t>
  </si>
  <si>
    <t>Curent Period Finish Date</t>
  </si>
  <si>
    <t>Period</t>
  </si>
  <si>
    <t>Sum of Total</t>
  </si>
  <si>
    <t>Tom Newman</t>
  </si>
  <si>
    <t>Kathleen Shirley</t>
  </si>
  <si>
    <t>1. Re-imbursement of out-of-pocket expenses incurred in line with the service provision of normal club activities and events</t>
  </si>
  <si>
    <t>2. Mileage claims by committee members performing Executive duties on behalf of the club</t>
  </si>
  <si>
    <t>Expense claims must also be accompanied by all receipts and will not be paid before receipts received. Receipts can be scanned or photographed and emailed to expedite this process. Please ensure images are in focus and sufficiently high resolution to be read and printed.</t>
  </si>
  <si>
    <t>3. Mileage claims by Senior (L2) coaches in order to provide a lead coaching service</t>
  </si>
  <si>
    <t xml:space="preserve">4. Accommodation and Travel claims by Senior (L2) coaches in order to provide support to athletes at key remote training camps and competitions. </t>
  </si>
  <si>
    <t>5. Travel expenses of club athletes who reside outside county when explicitly asked to take part in a team event with a trustee's approval</t>
  </si>
  <si>
    <t>6. Capital equipment purchases pre-approved by the Trustees</t>
  </si>
  <si>
    <t xml:space="preserve">Mileage claims and travel expenses under items 3 &amp; 5 must be within reasonable limits and frequency. Currently £50 for travel costs and £62.50 for mileage claims per month, and £125 per claim, to a max of £250 per annum, for coach travel and support costs under item 4, unless discussed and pre-approved by Trustees in special circumstances. </t>
  </si>
  <si>
    <t>Mileage claims and travel expenses for athletes travelling independently to events under item 5 must be claimed net of the ticket price of coach travel incurred by athletes traveling on club provided transport. This should be shown on the expense claim as a negative value.</t>
  </si>
  <si>
    <t>Where athletes, coaches, team managers or officials, with club approval, use their own transport to events and carry passengers, any claim should be net of the ticket price of coach travel incurred by athletes traveling on club provided transport for each passenger. This should be shown on the expense claim as a negative value per named passenger.</t>
  </si>
  <si>
    <t>Clive Poyner</t>
  </si>
  <si>
    <t>declare these to be a true record of the expenses incurred by me in the approved provision of goods and services to City of Norwich AC</t>
  </si>
  <si>
    <r>
      <t xml:space="preserve">Claimant:                  </t>
    </r>
    <r>
      <rPr>
        <b/>
        <sz val="18"/>
        <color rgb="FF0432FF"/>
        <rFont val="Calibri (Body)"/>
      </rPr>
      <t xml:space="preserve">  </t>
    </r>
    <r>
      <rPr>
        <b/>
        <i/>
        <sz val="16"/>
        <color rgb="FF0432FF"/>
        <rFont val="Calibri (Body)"/>
      </rPr>
      <t>I</t>
    </r>
  </si>
  <si>
    <t>Lyndsay Yellop</t>
  </si>
  <si>
    <t>Status</t>
  </si>
  <si>
    <t>Active</t>
  </si>
  <si>
    <t>Removed 01/06/2025</t>
  </si>
  <si>
    <t>removed 01/12/2025</t>
  </si>
  <si>
    <t>Rose Fairhurst</t>
  </si>
  <si>
    <t>Tony</t>
  </si>
  <si>
    <t>Bradfield</t>
  </si>
  <si>
    <t>Hugh</t>
  </si>
  <si>
    <t>McGill</t>
  </si>
  <si>
    <t>Sarah</t>
  </si>
  <si>
    <t>Thomas</t>
  </si>
  <si>
    <t>Peter</t>
  </si>
  <si>
    <t>Mahoney</t>
  </si>
  <si>
    <t>Tom</t>
  </si>
  <si>
    <t>Newman</t>
  </si>
  <si>
    <t>Rose</t>
  </si>
  <si>
    <t>Fairhurst</t>
  </si>
  <si>
    <t>Richard</t>
  </si>
  <si>
    <t>Polley</t>
  </si>
  <si>
    <t>Kathleen</t>
  </si>
  <si>
    <t>Shirley</t>
  </si>
  <si>
    <t>Lyndsay</t>
  </si>
  <si>
    <t>Yellop</t>
  </si>
  <si>
    <t>Lawrence</t>
  </si>
  <si>
    <t>Wade</t>
  </si>
  <si>
    <t>Clive</t>
  </si>
  <si>
    <t>Poyner</t>
  </si>
  <si>
    <t>Fname</t>
  </si>
  <si>
    <t>Sname</t>
  </si>
  <si>
    <t>Activity Date</t>
  </si>
  <si>
    <t>Please ensure all claims are supported by invoices/receipts and approved by your functional Trustee or Exec</t>
  </si>
  <si>
    <r>
      <rPr>
        <b/>
        <i/>
        <sz val="9"/>
        <color theme="1"/>
        <rFont val="Calibri"/>
        <family val="2"/>
        <scheme val="minor"/>
      </rPr>
      <t>v26.2</t>
    </r>
    <r>
      <rPr>
        <i/>
        <sz val="9"/>
        <color theme="1"/>
        <rFont val="Calibri"/>
        <family val="2"/>
        <scheme val="minor"/>
      </rPr>
      <t xml:space="preserve"> (June 2026)
for claims between 1 March 2026 &amp; 31 August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</si>
</sst>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8" formatCode="&quot;£&quot;#,##0.00_);[Red]\(&quot;£&quot;#,##0.00\)"/>
    <numFmt numFmtId="164" formatCode="&quot;£&quot;#,##0.00;[Red]\-&quot;£&quot;#,##0.00"/>
    <numFmt numFmtId="165" formatCode="0.0"/>
    <numFmt numFmtId="166" formatCode="00000000"/>
    <numFmt numFmtId="167" formatCode="&quot;£&quot;#,##0.00"/>
    <numFmt numFmtId="168" formatCode="&quot;£&quot;#,##0.00.0"/>
    <numFmt numFmtId="169" formatCode="&quot;£&quot;#,##0.00.0;[Red]\-&quot;£&quot;#,##0.00.0"/>
    <numFmt numFmtId="170" formatCode="dd\ mmmm\ yyyy"/>
    <numFmt numFmtId="171" formatCode="dd\-mmm\-yyyy"/>
    <numFmt numFmtId="172" formatCode="&quot;£&quot;#,##0.00.00"/>
  </numFmts>
  <fonts count="56">
    <font>
      <sz val="11"/>
      <color theme="1"/>
      <name val="Calibri"/>
      <family val="2"/>
      <scheme val="minor"/>
    </font>
    <font>
      <sz val="12"/>
      <color theme="1"/>
      <name val="Calibri"/>
      <family val="2"/>
      <scheme val="minor"/>
    </font>
    <font>
      <sz val="8"/>
      <name val="Calibri"/>
      <family val="2"/>
    </font>
    <font>
      <sz val="10"/>
      <color indexed="8"/>
      <name val="Calibri"/>
      <family val="2"/>
    </font>
    <font>
      <i/>
      <sz val="8"/>
      <color indexed="10"/>
      <name val="Calibri"/>
      <family val="2"/>
    </font>
    <font>
      <sz val="10"/>
      <name val="Arial"/>
      <family val="2"/>
      <charset val="1"/>
    </font>
    <font>
      <sz val="11"/>
      <color theme="1"/>
      <name val="Calibri"/>
      <family val="2"/>
      <scheme val="minor"/>
    </font>
    <font>
      <u/>
      <sz val="11"/>
      <color theme="10"/>
      <name val="Calibri"/>
      <family val="2"/>
    </font>
    <font>
      <b/>
      <sz val="11"/>
      <color theme="1"/>
      <name val="Calibri"/>
      <family val="2"/>
      <scheme val="minor"/>
    </font>
    <font>
      <sz val="11"/>
      <color rgb="FF0000CC"/>
      <name val="Calibri"/>
      <family val="2"/>
      <scheme val="minor"/>
    </font>
    <font>
      <b/>
      <sz val="11"/>
      <color rgb="FF0000CC"/>
      <name val="Calibri"/>
      <family val="2"/>
      <scheme val="minor"/>
    </font>
    <font>
      <sz val="11"/>
      <color theme="10"/>
      <name val="Calibri"/>
      <family val="2"/>
    </font>
    <font>
      <b/>
      <sz val="14"/>
      <color theme="1"/>
      <name val="Calibri"/>
      <family val="2"/>
      <scheme val="minor"/>
    </font>
    <font>
      <b/>
      <sz val="12"/>
      <color rgb="FF0000CC"/>
      <name val="Calibri"/>
      <family val="2"/>
      <scheme val="minor"/>
    </font>
    <font>
      <sz val="10"/>
      <color theme="1"/>
      <name val="Calibri"/>
      <family val="2"/>
    </font>
    <font>
      <sz val="10"/>
      <color theme="1"/>
      <name val="Arial"/>
      <family val="2"/>
    </font>
    <font>
      <sz val="20"/>
      <color theme="1"/>
      <name val="Calibri"/>
      <family val="2"/>
      <scheme val="minor"/>
    </font>
    <font>
      <b/>
      <sz val="20"/>
      <color theme="4"/>
      <name val="Calibri"/>
      <family val="2"/>
      <scheme val="minor"/>
    </font>
    <font>
      <sz val="10"/>
      <color rgb="FF0000CC"/>
      <name val="Calibri"/>
      <family val="2"/>
      <scheme val="minor"/>
    </font>
    <font>
      <b/>
      <i/>
      <sz val="10"/>
      <color rgb="FFFF0000"/>
      <name val="Calibri"/>
      <family val="2"/>
      <scheme val="minor"/>
    </font>
    <font>
      <i/>
      <sz val="9"/>
      <color theme="1"/>
      <name val="Calibri"/>
      <family val="2"/>
      <scheme val="minor"/>
    </font>
    <font>
      <b/>
      <i/>
      <sz val="9"/>
      <color theme="1"/>
      <name val="Calibri"/>
      <family val="2"/>
      <scheme val="minor"/>
    </font>
    <font>
      <sz val="8"/>
      <name val="Calibri"/>
      <family val="2"/>
      <scheme val="minor"/>
    </font>
    <font>
      <b/>
      <u/>
      <sz val="14"/>
      <color theme="1"/>
      <name val="Calibri"/>
      <family val="2"/>
      <scheme val="minor"/>
    </font>
    <font>
      <sz val="14"/>
      <color theme="1"/>
      <name val="Calibri"/>
      <family val="2"/>
      <scheme val="minor"/>
    </font>
    <font>
      <b/>
      <sz val="14"/>
      <color rgb="FFFF0000"/>
      <name val="Calibri"/>
      <family val="2"/>
      <scheme val="minor"/>
    </font>
    <font>
      <u/>
      <sz val="14"/>
      <color theme="10"/>
      <name val="Calibri"/>
      <family val="2"/>
    </font>
    <font>
      <u/>
      <sz val="14"/>
      <color theme="1"/>
      <name val="Calibri"/>
      <family val="2"/>
      <scheme val="minor"/>
    </font>
    <font>
      <b/>
      <sz val="11"/>
      <name val="Calibri"/>
      <family val="2"/>
    </font>
    <font>
      <sz val="10"/>
      <color theme="1"/>
      <name val="Calibri"/>
      <family val="2"/>
      <scheme val="minor"/>
    </font>
    <font>
      <i/>
      <sz val="9"/>
      <color theme="1"/>
      <name val="Calibri"/>
      <family val="2"/>
      <scheme val="minor"/>
    </font>
    <font>
      <i/>
      <sz val="10"/>
      <color rgb="FF0432FF"/>
      <name val="Calibri"/>
      <family val="2"/>
      <scheme val="minor"/>
    </font>
    <font>
      <sz val="10"/>
      <color rgb="FF0432FF"/>
      <name val="Calibri"/>
      <family val="2"/>
      <scheme val="minor"/>
    </font>
    <font>
      <sz val="11"/>
      <color rgb="FF0432FF"/>
      <name val="Calibri (Body)"/>
    </font>
    <font>
      <i/>
      <sz val="11"/>
      <color rgb="FF0432FF"/>
      <name val="Calibri (Body)"/>
    </font>
    <font>
      <b/>
      <sz val="11"/>
      <color rgb="FF0432FF"/>
      <name val="Calibri"/>
      <family val="2"/>
      <scheme val="minor"/>
    </font>
    <font>
      <i/>
      <sz val="9"/>
      <color rgb="FFFF0000"/>
      <name val="Charter Roman"/>
    </font>
    <font>
      <b/>
      <sz val="16"/>
      <color theme="1"/>
      <name val="Calibri"/>
      <family val="2"/>
      <scheme val="minor"/>
    </font>
    <font>
      <sz val="16"/>
      <color theme="1"/>
      <name val="Calibri"/>
      <family val="2"/>
      <scheme val="minor"/>
    </font>
    <font>
      <b/>
      <sz val="20"/>
      <color theme="1"/>
      <name val="Calibri"/>
      <family val="2"/>
      <scheme val="minor"/>
    </font>
    <font>
      <b/>
      <sz val="18"/>
      <color theme="1"/>
      <name val="Calibri"/>
      <family val="2"/>
      <scheme val="minor"/>
    </font>
    <font>
      <b/>
      <sz val="18"/>
      <color rgb="FF0432FF"/>
      <name val="Calibri"/>
      <family val="2"/>
      <scheme val="minor"/>
    </font>
    <font>
      <b/>
      <i/>
      <sz val="11"/>
      <name val="Calibri"/>
      <family val="2"/>
    </font>
    <font>
      <sz val="11"/>
      <color rgb="FFFF0000"/>
      <name val="Calibri (Body)"/>
    </font>
    <font>
      <b/>
      <sz val="18"/>
      <color rgb="FFFF0000"/>
      <name val="Calibri (Body)"/>
    </font>
    <font>
      <b/>
      <sz val="11"/>
      <color rgb="FFFF0000"/>
      <name val="Calibri (Body)"/>
    </font>
    <font>
      <u/>
      <sz val="12"/>
      <color theme="10"/>
      <name val="Calibri"/>
      <family val="2"/>
    </font>
    <font>
      <u/>
      <sz val="18"/>
      <color theme="10"/>
      <name val="Calibri"/>
      <family val="2"/>
      <scheme val="minor"/>
    </font>
    <font>
      <sz val="18"/>
      <color theme="1"/>
      <name val="Calibri"/>
      <family val="2"/>
      <scheme val="minor"/>
    </font>
    <font>
      <b/>
      <sz val="18"/>
      <color rgb="FF0432FF"/>
      <name val="Calibri (Body)"/>
    </font>
    <font>
      <b/>
      <i/>
      <sz val="16"/>
      <color rgb="FF0432FF"/>
      <name val="Calibri (Body)"/>
    </font>
    <font>
      <b/>
      <i/>
      <sz val="16"/>
      <color rgb="FFFF0000"/>
      <name val="Calibri"/>
      <family val="2"/>
      <scheme val="minor"/>
    </font>
    <font>
      <u/>
      <sz val="11"/>
      <color rgb="FF0432FF"/>
      <name val="Calibri"/>
      <family val="2"/>
    </font>
    <font>
      <i/>
      <sz val="11"/>
      <color rgb="FF0432FF"/>
      <name val="Calibri"/>
      <family val="2"/>
      <scheme val="minor"/>
    </font>
    <font>
      <b/>
      <sz val="12"/>
      <color theme="1"/>
      <name val="Calibri"/>
      <family val="2"/>
      <scheme val="minor"/>
    </font>
    <font>
      <b/>
      <i/>
      <sz val="12"/>
      <color rgb="FFFF0000"/>
      <name val="Calibri"/>
      <family val="2"/>
      <scheme val="minor"/>
    </font>
  </fonts>
  <fills count="16">
    <fill>
      <patternFill patternType="none"/>
    </fill>
    <fill>
      <patternFill patternType="gray125"/>
    </fill>
    <fill>
      <patternFill patternType="solid">
        <fgColor theme="0" tint="-0.34998626667073579"/>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theme="0"/>
        <bgColor indexed="64"/>
      </patternFill>
    </fill>
    <fill>
      <patternFill patternType="solid">
        <fgColor theme="0" tint="-0.249977111117893"/>
        <bgColor indexed="64"/>
      </patternFill>
    </fill>
    <fill>
      <patternFill patternType="solid">
        <fgColor theme="6" tint="0.79998168889431442"/>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rgb="FFFFEFCE"/>
        <bgColor indexed="64"/>
      </patternFill>
    </fill>
    <fill>
      <patternFill patternType="solid">
        <fgColor theme="6"/>
        <bgColor indexed="64"/>
      </patternFill>
    </fill>
  </fills>
  <borders count="41">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thin">
        <color auto="1"/>
      </left>
      <right/>
      <top style="thin">
        <color auto="1"/>
      </top>
      <bottom style="thin">
        <color auto="1"/>
      </bottom>
      <diagonal/>
    </border>
    <border>
      <left/>
      <right/>
      <top style="thin">
        <color theme="6" tint="0.79998168889431442"/>
      </top>
      <bottom style="thin">
        <color theme="6" tint="0.79998168889431442"/>
      </bottom>
      <diagonal/>
    </border>
    <border>
      <left style="thin">
        <color auto="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auto="1"/>
      </right>
      <top style="thin">
        <color theme="0" tint="-0.14996795556505021"/>
      </top>
      <bottom style="thin">
        <color theme="0" tint="-0.14996795556505021"/>
      </bottom>
      <diagonal/>
    </border>
    <border>
      <left style="thin">
        <color auto="1"/>
      </left>
      <right style="thin">
        <color theme="0" tint="-0.14996795556505021"/>
      </right>
      <top style="thin">
        <color theme="0" tint="-0.14996795556505021"/>
      </top>
      <bottom style="hair">
        <color auto="1"/>
      </bottom>
      <diagonal/>
    </border>
    <border>
      <left style="thin">
        <color theme="0" tint="-0.14996795556505021"/>
      </left>
      <right style="thin">
        <color theme="0" tint="-0.14996795556505021"/>
      </right>
      <top style="thin">
        <color theme="0" tint="-0.14996795556505021"/>
      </top>
      <bottom style="hair">
        <color auto="1"/>
      </bottom>
      <diagonal/>
    </border>
    <border>
      <left style="thin">
        <color theme="0" tint="-0.14996795556505021"/>
      </left>
      <right style="thin">
        <color auto="1"/>
      </right>
      <top style="thin">
        <color theme="0" tint="-0.14996795556505021"/>
      </top>
      <bottom style="hair">
        <color auto="1"/>
      </bottom>
      <diagonal/>
    </border>
    <border>
      <left style="thin">
        <color auto="1"/>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style="thin">
        <color auto="1"/>
      </right>
      <top/>
      <bottom style="thin">
        <color theme="0" tint="-0.14996795556505021"/>
      </bottom>
      <diagonal/>
    </border>
    <border>
      <left style="thin">
        <color theme="0" tint="-0.14996795556505021"/>
      </left>
      <right style="thin">
        <color theme="0" tint="-0.14996795556505021"/>
      </right>
      <top style="thin">
        <color theme="0" tint="-0.14996795556505021"/>
      </top>
      <bottom/>
      <diagonal/>
    </border>
    <border>
      <left/>
      <right style="thin">
        <color indexed="64"/>
      </right>
      <top style="thin">
        <color indexed="64"/>
      </top>
      <bottom style="thin">
        <color indexed="64"/>
      </bottom>
      <diagonal/>
    </border>
    <border>
      <left/>
      <right style="medium">
        <color auto="1"/>
      </right>
      <top style="medium">
        <color auto="1"/>
      </top>
      <bottom style="medium">
        <color auto="1"/>
      </bottom>
      <diagonal/>
    </border>
    <border>
      <left style="medium">
        <color indexed="64"/>
      </left>
      <right/>
      <top style="medium">
        <color indexed="64"/>
      </top>
      <bottom style="medium">
        <color indexed="64"/>
      </bottom>
      <diagonal/>
    </border>
    <border>
      <left/>
      <right/>
      <top/>
      <bottom style="thin">
        <color theme="0" tint="-0.14996795556505021"/>
      </bottom>
      <diagonal/>
    </border>
    <border>
      <left style="thin">
        <color auto="1"/>
      </left>
      <right style="thin">
        <color auto="1"/>
      </right>
      <top style="thin">
        <color auto="1"/>
      </top>
      <bottom style="double">
        <color indexed="64"/>
      </bottom>
      <diagonal/>
    </border>
    <border>
      <left style="thin">
        <color auto="1"/>
      </left>
      <right style="thin">
        <color auto="1"/>
      </right>
      <top/>
      <bottom style="thin">
        <color auto="1"/>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diagonal/>
    </border>
    <border>
      <left style="thin">
        <color theme="0" tint="-0.14996795556505021"/>
      </left>
      <right/>
      <top/>
      <bottom style="thin">
        <color theme="0" tint="-0.14996795556505021"/>
      </bottom>
      <diagonal/>
    </border>
    <border>
      <left/>
      <right style="thin">
        <color theme="0" tint="-0.14996795556505021"/>
      </right>
      <top/>
      <bottom style="thin">
        <color theme="0" tint="-0.14996795556505021"/>
      </bottom>
      <diagonal/>
    </border>
    <border>
      <left/>
      <right/>
      <top style="thin">
        <color auto="1"/>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bottom style="thin">
        <color indexed="64"/>
      </bottom>
      <diagonal/>
    </border>
    <border>
      <left style="thin">
        <color indexed="64"/>
      </left>
      <right style="thin">
        <color indexed="64"/>
      </right>
      <top style="double">
        <color indexed="64"/>
      </top>
      <bottom style="thin">
        <color indexed="64"/>
      </bottom>
      <diagonal/>
    </border>
    <border>
      <left style="thin">
        <color theme="0" tint="-0.14996795556505021"/>
      </left>
      <right/>
      <top/>
      <bottom/>
      <diagonal/>
    </border>
    <border>
      <left/>
      <right/>
      <top style="double">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5">
    <xf numFmtId="0" fontId="0" fillId="0" borderId="0"/>
    <xf numFmtId="0" fontId="7" fillId="0" borderId="0" applyNumberFormat="0" applyFill="0" applyBorder="0" applyAlignment="0" applyProtection="0">
      <alignment vertical="top"/>
      <protection locked="0"/>
    </xf>
    <xf numFmtId="0" fontId="5" fillId="0" borderId="0" applyBorder="0">
      <protection locked="0"/>
    </xf>
    <xf numFmtId="0" fontId="6" fillId="0" borderId="0"/>
    <xf numFmtId="9" fontId="6" fillId="0" borderId="0" applyFont="0" applyFill="0" applyBorder="0" applyAlignment="0" applyProtection="0"/>
  </cellStyleXfs>
  <cellXfs count="197">
    <xf numFmtId="0" fontId="0" fillId="0" borderId="0" xfId="0"/>
    <xf numFmtId="0" fontId="0" fillId="0" borderId="0" xfId="0" applyAlignment="1">
      <alignment horizontal="center"/>
    </xf>
    <xf numFmtId="164" fontId="0" fillId="0" borderId="0" xfId="0" applyNumberFormat="1"/>
    <xf numFmtId="0" fontId="0" fillId="2" borderId="0" xfId="0" applyFill="1"/>
    <xf numFmtId="0" fontId="0" fillId="0" borderId="0" xfId="0" applyAlignment="1">
      <alignment vertical="center"/>
    </xf>
    <xf numFmtId="0" fontId="0" fillId="2" borderId="0" xfId="0" applyFill="1" applyAlignment="1">
      <alignment vertical="center"/>
    </xf>
    <xf numFmtId="0" fontId="0" fillId="0" borderId="0" xfId="0" applyAlignment="1">
      <alignment horizontal="left" vertical="top" wrapText="1" indent="2"/>
    </xf>
    <xf numFmtId="0" fontId="8" fillId="0" borderId="0" xfId="0" applyFont="1" applyAlignment="1">
      <alignment vertical="center"/>
    </xf>
    <xf numFmtId="0" fontId="8" fillId="2" borderId="0" xfId="0" applyFont="1" applyFill="1" applyAlignment="1">
      <alignment vertical="center"/>
    </xf>
    <xf numFmtId="0" fontId="0" fillId="2" borderId="0" xfId="0" applyFill="1" applyAlignment="1">
      <alignment horizontal="center"/>
    </xf>
    <xf numFmtId="164" fontId="0" fillId="2" borderId="0" xfId="0" applyNumberFormat="1" applyFill="1"/>
    <xf numFmtId="164" fontId="12" fillId="3" borderId="2" xfId="0" applyNumberFormat="1" applyFont="1" applyFill="1" applyBorder="1" applyAlignment="1">
      <alignment vertical="center"/>
    </xf>
    <xf numFmtId="0" fontId="5" fillId="0" borderId="0" xfId="2" applyBorder="1">
      <protection locked="0"/>
    </xf>
    <xf numFmtId="49" fontId="15" fillId="0" borderId="4" xfId="2" applyNumberFormat="1" applyFont="1" applyBorder="1" applyAlignment="1">
      <alignment horizontal="left"/>
      <protection locked="0"/>
    </xf>
    <xf numFmtId="49" fontId="5" fillId="0" borderId="0" xfId="2" applyNumberFormat="1" applyBorder="1">
      <protection locked="0"/>
    </xf>
    <xf numFmtId="49" fontId="6" fillId="0" borderId="0" xfId="2" applyNumberFormat="1" applyFont="1" applyBorder="1">
      <protection locked="0"/>
    </xf>
    <xf numFmtId="0" fontId="16" fillId="0" borderId="0" xfId="0" applyFont="1"/>
    <xf numFmtId="49" fontId="5" fillId="5" borderId="0" xfId="2" applyNumberFormat="1" applyFill="1" applyBorder="1">
      <protection locked="0"/>
    </xf>
    <xf numFmtId="165" fontId="0" fillId="0" borderId="0" xfId="0" applyNumberFormat="1"/>
    <xf numFmtId="0" fontId="12" fillId="7" borderId="0" xfId="0" applyFont="1" applyFill="1" applyAlignment="1">
      <alignment vertical="center"/>
    </xf>
    <xf numFmtId="0" fontId="23" fillId="6" borderId="0" xfId="0" applyFont="1" applyFill="1" applyAlignment="1">
      <alignment vertical="center" wrapText="1"/>
    </xf>
    <xf numFmtId="0" fontId="24" fillId="6" borderId="0" xfId="0" applyFont="1" applyFill="1" applyAlignment="1">
      <alignment vertical="center" wrapText="1"/>
    </xf>
    <xf numFmtId="0" fontId="24" fillId="7" borderId="0" xfId="0" applyFont="1" applyFill="1" applyAlignment="1">
      <alignment vertical="center"/>
    </xf>
    <xf numFmtId="0" fontId="25" fillId="6" borderId="0" xfId="0" applyFont="1" applyFill="1" applyAlignment="1">
      <alignment vertical="center" wrapText="1"/>
    </xf>
    <xf numFmtId="0" fontId="24" fillId="6" borderId="0" xfId="0" applyFont="1" applyFill="1" applyAlignment="1">
      <alignment horizontal="left" vertical="center" wrapText="1" indent="2"/>
    </xf>
    <xf numFmtId="0" fontId="26" fillId="6" borderId="0" xfId="1" applyFont="1" applyFill="1" applyAlignment="1" applyProtection="1">
      <alignment horizontal="left" vertical="top" wrapText="1"/>
    </xf>
    <xf numFmtId="0" fontId="12" fillId="6" borderId="0" xfId="0" applyFont="1" applyFill="1" applyAlignment="1">
      <alignment vertical="center" wrapText="1"/>
    </xf>
    <xf numFmtId="0" fontId="24" fillId="7" borderId="0" xfId="0" applyFont="1" applyFill="1" applyAlignment="1">
      <alignment vertical="center" wrapText="1"/>
    </xf>
    <xf numFmtId="0" fontId="0" fillId="3" borderId="0" xfId="0" applyFill="1" applyAlignment="1">
      <alignment vertical="center"/>
    </xf>
    <xf numFmtId="49" fontId="0" fillId="3" borderId="0" xfId="0" applyNumberFormat="1" applyFill="1" applyAlignment="1">
      <alignment horizontal="center" vertical="center"/>
    </xf>
    <xf numFmtId="0" fontId="0" fillId="3" borderId="0" xfId="0" applyFill="1" applyAlignment="1">
      <alignment vertical="center" wrapText="1"/>
    </xf>
    <xf numFmtId="49" fontId="0" fillId="6" borderId="0" xfId="0" applyNumberFormat="1" applyFill="1" applyAlignment="1">
      <alignment horizontal="center" vertical="center"/>
    </xf>
    <xf numFmtId="0" fontId="0" fillId="6" borderId="0" xfId="0" applyFill="1" applyAlignment="1">
      <alignment vertical="center" wrapText="1"/>
    </xf>
    <xf numFmtId="0" fontId="0" fillId="6" borderId="0" xfId="0" applyFill="1" applyAlignment="1">
      <alignment vertical="center"/>
    </xf>
    <xf numFmtId="0" fontId="29" fillId="6" borderId="0" xfId="0" applyFont="1" applyFill="1" applyAlignment="1">
      <alignment vertical="center" wrapText="1"/>
    </xf>
    <xf numFmtId="164" fontId="36" fillId="0" borderId="0" xfId="0" applyNumberFormat="1" applyFont="1" applyAlignment="1">
      <alignment horizontal="right"/>
    </xf>
    <xf numFmtId="0" fontId="8" fillId="3" borderId="1" xfId="0" applyFont="1" applyFill="1" applyBorder="1" applyAlignment="1">
      <alignment horizontal="center" vertical="center"/>
    </xf>
    <xf numFmtId="0" fontId="8" fillId="3" borderId="1" xfId="0" applyFont="1" applyFill="1" applyBorder="1" applyAlignment="1">
      <alignment vertical="center"/>
    </xf>
    <xf numFmtId="164" fontId="8" fillId="3" borderId="1" xfId="0" applyNumberFormat="1" applyFont="1" applyFill="1" applyBorder="1" applyAlignment="1">
      <alignment horizontal="right" vertical="center"/>
    </xf>
    <xf numFmtId="0" fontId="0" fillId="0" borderId="5" xfId="0" applyBorder="1" applyAlignment="1">
      <alignment horizontal="center" vertical="center"/>
    </xf>
    <xf numFmtId="0" fontId="9" fillId="0" borderId="6" xfId="0" applyFont="1" applyBorder="1" applyAlignment="1" applyProtection="1">
      <alignment vertical="center" wrapText="1"/>
      <protection locked="0"/>
    </xf>
    <xf numFmtId="15" fontId="9" fillId="0" borderId="6" xfId="0" applyNumberFormat="1" applyFont="1" applyBorder="1" applyAlignment="1" applyProtection="1">
      <alignment horizontal="center" vertical="center" wrapText="1"/>
      <protection locked="0"/>
    </xf>
    <xf numFmtId="0" fontId="18" fillId="0" borderId="6" xfId="0" applyFont="1" applyBorder="1" applyAlignment="1" applyProtection="1">
      <alignment vertical="center" wrapText="1"/>
      <protection locked="0"/>
    </xf>
    <xf numFmtId="0" fontId="11" fillId="0" borderId="6" xfId="1" applyFont="1" applyFill="1" applyBorder="1" applyAlignment="1" applyProtection="1">
      <alignment vertical="center" wrapText="1"/>
      <protection locked="0"/>
    </xf>
    <xf numFmtId="0" fontId="11" fillId="0" borderId="6" xfId="1" applyFont="1" applyFill="1" applyBorder="1" applyAlignment="1" applyProtection="1">
      <alignment horizontal="center" vertical="center" wrapText="1"/>
      <protection locked="0"/>
    </xf>
    <xf numFmtId="164" fontId="10" fillId="0" borderId="7" xfId="0" applyNumberFormat="1" applyFont="1" applyBorder="1" applyAlignment="1" applyProtection="1">
      <alignment vertical="center"/>
      <protection locked="0"/>
    </xf>
    <xf numFmtId="0" fontId="7" fillId="0" borderId="6" xfId="1" applyFill="1" applyBorder="1" applyAlignment="1" applyProtection="1">
      <alignment vertical="center" wrapText="1"/>
      <protection locked="0"/>
    </xf>
    <xf numFmtId="0" fontId="0" fillId="0" borderId="8" xfId="0" applyBorder="1" applyAlignment="1">
      <alignment horizontal="center" vertical="center"/>
    </xf>
    <xf numFmtId="0" fontId="9" fillId="0" borderId="9" xfId="0" applyFont="1" applyBorder="1" applyAlignment="1" applyProtection="1">
      <alignment vertical="center" wrapText="1"/>
      <protection locked="0"/>
    </xf>
    <xf numFmtId="164" fontId="10" fillId="0" borderId="10" xfId="0" applyNumberFormat="1" applyFont="1" applyBorder="1" applyAlignment="1" applyProtection="1">
      <alignment vertical="center"/>
      <protection locked="0"/>
    </xf>
    <xf numFmtId="0" fontId="0" fillId="0" borderId="11" xfId="0" applyBorder="1" applyAlignment="1">
      <alignment horizontal="center" vertical="center"/>
    </xf>
    <xf numFmtId="0" fontId="9" fillId="0" borderId="12" xfId="0" applyFont="1" applyBorder="1" applyAlignment="1" applyProtection="1">
      <alignment vertical="center" wrapText="1"/>
      <protection locked="0"/>
    </xf>
    <xf numFmtId="15" fontId="9" fillId="0" borderId="12" xfId="0" applyNumberFormat="1" applyFont="1" applyBorder="1" applyAlignment="1" applyProtection="1">
      <alignment horizontal="center" vertical="center" wrapText="1"/>
      <protection locked="0"/>
    </xf>
    <xf numFmtId="0" fontId="18" fillId="0" borderId="12" xfId="0" applyFont="1" applyBorder="1" applyAlignment="1" applyProtection="1">
      <alignment vertical="center" wrapText="1"/>
      <protection locked="0"/>
    </xf>
    <xf numFmtId="0" fontId="11" fillId="0" borderId="12" xfId="1" applyFont="1" applyFill="1" applyBorder="1" applyAlignment="1" applyProtection="1">
      <alignment vertical="center" wrapText="1"/>
      <protection locked="0"/>
    </xf>
    <xf numFmtId="0" fontId="11" fillId="0" borderId="12" xfId="1" applyFont="1" applyFill="1" applyBorder="1" applyAlignment="1" applyProtection="1">
      <alignment horizontal="center" vertical="center" wrapText="1"/>
      <protection locked="0"/>
    </xf>
    <xf numFmtId="167" fontId="11" fillId="4" borderId="12" xfId="1" applyNumberFormat="1" applyFont="1" applyFill="1" applyBorder="1" applyAlignment="1" applyProtection="1">
      <alignment horizontal="center" vertical="center" wrapText="1"/>
    </xf>
    <xf numFmtId="164" fontId="10" fillId="0" borderId="13" xfId="0" applyNumberFormat="1" applyFont="1" applyBorder="1" applyAlignment="1" applyProtection="1">
      <alignment vertical="center"/>
      <protection locked="0"/>
    </xf>
    <xf numFmtId="0" fontId="8" fillId="0" borderId="6" xfId="0" applyFont="1" applyBorder="1" applyAlignment="1">
      <alignment horizontal="left" vertical="center"/>
    </xf>
    <xf numFmtId="0" fontId="28" fillId="0" borderId="14" xfId="0" applyFont="1" applyBorder="1" applyAlignment="1">
      <alignment horizontal="left" vertical="center" wrapText="1" indent="4"/>
    </xf>
    <xf numFmtId="0" fontId="28" fillId="0" borderId="12" xfId="0" applyFont="1" applyBorder="1" applyAlignment="1">
      <alignment horizontal="left" vertical="center" indent="4"/>
    </xf>
    <xf numFmtId="0" fontId="8" fillId="3" borderId="3" xfId="0" applyFont="1" applyFill="1" applyBorder="1" applyAlignment="1">
      <alignment horizontal="left" vertical="center"/>
    </xf>
    <xf numFmtId="0" fontId="35" fillId="8" borderId="17" xfId="0" applyFont="1" applyFill="1" applyBorder="1" applyAlignment="1">
      <alignment horizontal="center" vertical="center"/>
    </xf>
    <xf numFmtId="167" fontId="35" fillId="8" borderId="16" xfId="0" applyNumberFormat="1" applyFont="1" applyFill="1" applyBorder="1" applyAlignment="1">
      <alignment horizontal="center" vertical="center"/>
    </xf>
    <xf numFmtId="0" fontId="38" fillId="0" borderId="0" xfId="0" applyFont="1" applyAlignment="1">
      <alignment vertical="center"/>
    </xf>
    <xf numFmtId="0" fontId="37" fillId="9" borderId="1" xfId="0" applyFont="1" applyFill="1" applyBorder="1" applyAlignment="1">
      <alignment vertical="center"/>
    </xf>
    <xf numFmtId="0" fontId="38" fillId="0" borderId="1" xfId="0" applyFont="1" applyBorder="1" applyAlignment="1">
      <alignment vertical="center"/>
    </xf>
    <xf numFmtId="167" fontId="37" fillId="9" borderId="1" xfId="0" applyNumberFormat="1" applyFont="1" applyFill="1" applyBorder="1" applyAlignment="1">
      <alignment horizontal="center" vertical="center"/>
    </xf>
    <xf numFmtId="167" fontId="38" fillId="0" borderId="1" xfId="0" applyNumberFormat="1" applyFont="1" applyBorder="1" applyAlignment="1">
      <alignment horizontal="center" vertical="center"/>
    </xf>
    <xf numFmtId="167" fontId="38" fillId="0" borderId="0" xfId="0" applyNumberFormat="1" applyFont="1" applyAlignment="1">
      <alignment horizontal="center" vertical="center"/>
    </xf>
    <xf numFmtId="167" fontId="38" fillId="0" borderId="0" xfId="0" applyNumberFormat="1" applyFont="1" applyAlignment="1">
      <alignment vertical="center"/>
    </xf>
    <xf numFmtId="167" fontId="37" fillId="10" borderId="1" xfId="0" applyNumberFormat="1" applyFont="1" applyFill="1" applyBorder="1" applyAlignment="1">
      <alignment horizontal="center" vertical="center"/>
    </xf>
    <xf numFmtId="9" fontId="37" fillId="10" borderId="1" xfId="4" applyFont="1" applyFill="1" applyBorder="1" applyAlignment="1">
      <alignment horizontal="center" vertical="center"/>
    </xf>
    <xf numFmtId="9" fontId="38" fillId="0" borderId="1" xfId="4" applyFont="1" applyBorder="1" applyAlignment="1">
      <alignment horizontal="center" vertical="center"/>
    </xf>
    <xf numFmtId="9" fontId="38" fillId="0" borderId="0" xfId="4" applyFont="1" applyAlignment="1">
      <alignment horizontal="center" vertical="center"/>
    </xf>
    <xf numFmtId="167" fontId="37" fillId="0" borderId="1" xfId="0" applyNumberFormat="1" applyFont="1" applyBorder="1" applyAlignment="1">
      <alignment horizontal="center" vertical="center"/>
    </xf>
    <xf numFmtId="166" fontId="13" fillId="11" borderId="6" xfId="0" applyNumberFormat="1" applyFont="1" applyFill="1" applyBorder="1" applyAlignment="1" applyProtection="1">
      <alignment horizontal="left" vertical="center" indent="1"/>
      <protection locked="0"/>
    </xf>
    <xf numFmtId="49" fontId="13" fillId="11" borderId="6" xfId="0" applyNumberFormat="1" applyFont="1" applyFill="1" applyBorder="1" applyAlignment="1" applyProtection="1">
      <alignment horizontal="left" vertical="center" indent="1"/>
      <protection locked="0"/>
    </xf>
    <xf numFmtId="40" fontId="38" fillId="0" borderId="0" xfId="0" applyNumberFormat="1" applyFont="1" applyAlignment="1">
      <alignment vertical="center"/>
    </xf>
    <xf numFmtId="0" fontId="38" fillId="0" borderId="20" xfId="0" applyFont="1" applyBorder="1" applyAlignment="1">
      <alignment vertical="center"/>
    </xf>
    <xf numFmtId="167" fontId="38" fillId="0" borderId="20" xfId="0" applyNumberFormat="1" applyFont="1" applyBorder="1" applyAlignment="1">
      <alignment horizontal="center" vertical="center"/>
    </xf>
    <xf numFmtId="167" fontId="37" fillId="0" borderId="20" xfId="0" applyNumberFormat="1" applyFont="1" applyBorder="1" applyAlignment="1">
      <alignment horizontal="center" vertical="center"/>
    </xf>
    <xf numFmtId="0" fontId="38" fillId="0" borderId="19" xfId="0" applyFont="1" applyBorder="1" applyAlignment="1">
      <alignment vertical="center"/>
    </xf>
    <xf numFmtId="167" fontId="38" fillId="0" borderId="19" xfId="0" applyNumberFormat="1" applyFont="1" applyBorder="1" applyAlignment="1">
      <alignment horizontal="center" vertical="center"/>
    </xf>
    <xf numFmtId="167" fontId="37" fillId="0" borderId="19" xfId="0" applyNumberFormat="1" applyFont="1" applyBorder="1" applyAlignment="1">
      <alignment horizontal="center" vertical="center"/>
    </xf>
    <xf numFmtId="9" fontId="38" fillId="0" borderId="20" xfId="4" applyFont="1" applyBorder="1" applyAlignment="1">
      <alignment horizontal="center" vertical="center"/>
    </xf>
    <xf numFmtId="9" fontId="38" fillId="0" borderId="19" xfId="4" applyFont="1" applyBorder="1" applyAlignment="1">
      <alignment horizontal="center" vertical="center"/>
    </xf>
    <xf numFmtId="0" fontId="39" fillId="8" borderId="1" xfId="0" applyFont="1" applyFill="1" applyBorder="1"/>
    <xf numFmtId="0" fontId="16" fillId="0" borderId="1" xfId="0" applyFont="1" applyBorder="1"/>
    <xf numFmtId="0" fontId="0" fillId="6" borderId="22" xfId="0" applyFill="1" applyBorder="1" applyAlignment="1">
      <alignment horizontal="right" vertical="center"/>
    </xf>
    <xf numFmtId="0" fontId="0" fillId="0" borderId="23" xfId="0" applyBorder="1" applyAlignment="1">
      <alignment vertical="center" wrapText="1"/>
    </xf>
    <xf numFmtId="0" fontId="19" fillId="6" borderId="22" xfId="0" applyFont="1" applyFill="1" applyBorder="1" applyAlignment="1">
      <alignment vertical="center" wrapText="1"/>
    </xf>
    <xf numFmtId="0" fontId="0" fillId="0" borderId="23" xfId="0" applyBorder="1" applyAlignment="1">
      <alignment horizontal="left" vertical="top" wrapText="1" indent="2"/>
    </xf>
    <xf numFmtId="0" fontId="0" fillId="6" borderId="24" xfId="0" applyFill="1" applyBorder="1" applyAlignment="1">
      <alignment horizontal="right" vertical="center"/>
    </xf>
    <xf numFmtId="0" fontId="0" fillId="0" borderId="25" xfId="0" applyBorder="1" applyAlignment="1">
      <alignment horizontal="left" vertical="center"/>
    </xf>
    <xf numFmtId="15" fontId="13" fillId="0" borderId="28" xfId="0" applyNumberFormat="1" applyFont="1" applyBorder="1" applyAlignment="1" applyProtection="1">
      <alignment vertical="center"/>
      <protection locked="0"/>
    </xf>
    <xf numFmtId="15" fontId="13" fillId="0" borderId="29" xfId="0" applyNumberFormat="1" applyFont="1" applyBorder="1" applyAlignment="1" applyProtection="1">
      <alignment vertical="center"/>
      <protection locked="0"/>
    </xf>
    <xf numFmtId="168" fontId="38" fillId="0" borderId="0" xfId="0" applyNumberFormat="1" applyFont="1" applyAlignment="1">
      <alignment horizontal="center" vertical="center"/>
    </xf>
    <xf numFmtId="167" fontId="37" fillId="5" borderId="1" xfId="0" applyNumberFormat="1" applyFont="1" applyFill="1" applyBorder="1" applyAlignment="1">
      <alignment horizontal="center" vertical="center"/>
    </xf>
    <xf numFmtId="168" fontId="37" fillId="5" borderId="1" xfId="0" applyNumberFormat="1" applyFont="1" applyFill="1" applyBorder="1" applyAlignment="1">
      <alignment horizontal="center" vertical="center"/>
    </xf>
    <xf numFmtId="165" fontId="38" fillId="0" borderId="0" xfId="0" applyNumberFormat="1" applyFont="1" applyAlignment="1">
      <alignment horizontal="center" vertical="center"/>
    </xf>
    <xf numFmtId="165" fontId="37" fillId="5" borderId="1" xfId="0" applyNumberFormat="1" applyFont="1" applyFill="1" applyBorder="1" applyAlignment="1">
      <alignment horizontal="center" vertical="center"/>
    </xf>
    <xf numFmtId="168" fontId="38" fillId="4" borderId="1" xfId="0" applyNumberFormat="1" applyFont="1" applyFill="1" applyBorder="1" applyAlignment="1">
      <alignment horizontal="center" vertical="center"/>
    </xf>
    <xf numFmtId="168" fontId="38" fillId="4" borderId="19" xfId="0" applyNumberFormat="1" applyFont="1" applyFill="1" applyBorder="1" applyAlignment="1">
      <alignment horizontal="center" vertical="center"/>
    </xf>
    <xf numFmtId="165" fontId="37" fillId="0" borderId="36" xfId="0" applyNumberFormat="1" applyFont="1" applyBorder="1" applyAlignment="1">
      <alignment horizontal="center" vertical="center"/>
    </xf>
    <xf numFmtId="165" fontId="37" fillId="0" borderId="1" xfId="0" applyNumberFormat="1" applyFont="1" applyBorder="1" applyAlignment="1">
      <alignment horizontal="center" vertical="center"/>
    </xf>
    <xf numFmtId="165" fontId="37" fillId="0" borderId="19" xfId="0" applyNumberFormat="1" applyFont="1" applyBorder="1" applyAlignment="1">
      <alignment horizontal="center" vertical="center"/>
    </xf>
    <xf numFmtId="165" fontId="38" fillId="4" borderId="33" xfId="0" applyNumberFormat="1" applyFont="1" applyFill="1" applyBorder="1" applyAlignment="1">
      <alignment horizontal="center" vertical="center"/>
    </xf>
    <xf numFmtId="0" fontId="38" fillId="4" borderId="32" xfId="0" applyFont="1" applyFill="1" applyBorder="1" applyAlignment="1">
      <alignment horizontal="center" vertical="center"/>
    </xf>
    <xf numFmtId="0" fontId="38" fillId="0" borderId="0" xfId="0" applyFont="1" applyAlignment="1">
      <alignment horizontal="right" vertical="center"/>
    </xf>
    <xf numFmtId="0" fontId="37" fillId="0" borderId="0" xfId="0" applyFont="1" applyAlignment="1">
      <alignment horizontal="right" vertical="center"/>
    </xf>
    <xf numFmtId="169" fontId="37" fillId="0" borderId="22" xfId="0" applyNumberFormat="1" applyFont="1" applyBorder="1" applyAlignment="1">
      <alignment horizontal="right" vertical="center"/>
    </xf>
    <xf numFmtId="0" fontId="46" fillId="0" borderId="37" xfId="1" applyFont="1" applyFill="1" applyBorder="1" applyAlignment="1" applyProtection="1">
      <alignment horizontal="left" vertical="top" wrapText="1" indent="1"/>
      <protection locked="0"/>
    </xf>
    <xf numFmtId="0" fontId="38" fillId="0" borderId="33" xfId="0" applyFont="1" applyBorder="1" applyAlignment="1">
      <alignment vertical="center"/>
    </xf>
    <xf numFmtId="167" fontId="37" fillId="5" borderId="1" xfId="0" applyNumberFormat="1" applyFont="1" applyFill="1" applyBorder="1" applyAlignment="1">
      <alignment horizontal="left" vertical="center"/>
    </xf>
    <xf numFmtId="0" fontId="46" fillId="0" borderId="0" xfId="1" applyFont="1" applyFill="1" applyBorder="1" applyAlignment="1" applyProtection="1">
      <alignment horizontal="left" vertical="top" wrapText="1" indent="1"/>
      <protection locked="0"/>
    </xf>
    <xf numFmtId="0" fontId="0" fillId="0" borderId="0" xfId="0" applyAlignment="1">
      <alignment horizontal="left" vertical="center" wrapText="1" indent="1"/>
    </xf>
    <xf numFmtId="0" fontId="12" fillId="12" borderId="1" xfId="0" applyFont="1" applyFill="1" applyBorder="1" applyAlignment="1">
      <alignment vertical="center"/>
    </xf>
    <xf numFmtId="0" fontId="12" fillId="0" borderId="0" xfId="0" applyFont="1" applyAlignment="1">
      <alignment vertical="center"/>
    </xf>
    <xf numFmtId="0" fontId="24" fillId="0" borderId="1" xfId="0" applyFont="1" applyBorder="1" applyAlignment="1">
      <alignment vertical="center"/>
    </xf>
    <xf numFmtId="0" fontId="24" fillId="0" borderId="0" xfId="0" applyFont="1" applyAlignment="1">
      <alignment vertical="center"/>
    </xf>
    <xf numFmtId="171" fontId="12" fillId="12" borderId="1" xfId="0" applyNumberFormat="1" applyFont="1" applyFill="1" applyBorder="1" applyAlignment="1">
      <alignment horizontal="center" vertical="center"/>
    </xf>
    <xf numFmtId="171" fontId="24" fillId="0" borderId="1" xfId="0" applyNumberFormat="1" applyFont="1" applyBorder="1" applyAlignment="1">
      <alignment horizontal="center" vertical="center"/>
    </xf>
    <xf numFmtId="171" fontId="24" fillId="0" borderId="0" xfId="0" applyNumberFormat="1" applyFont="1" applyAlignment="1">
      <alignment horizontal="center" vertical="center"/>
    </xf>
    <xf numFmtId="2" fontId="38" fillId="0" borderId="0" xfId="0" applyNumberFormat="1" applyFont="1" applyAlignment="1">
      <alignment horizontal="center" vertical="center"/>
    </xf>
    <xf numFmtId="0" fontId="17" fillId="0" borderId="0" xfId="0" applyFont="1" applyAlignment="1">
      <alignment vertical="center"/>
    </xf>
    <xf numFmtId="8" fontId="16" fillId="0" borderId="0" xfId="0" applyNumberFormat="1" applyFont="1" applyAlignment="1">
      <alignment vertical="center"/>
    </xf>
    <xf numFmtId="0" fontId="16" fillId="0" borderId="0" xfId="0" applyFont="1" applyAlignment="1">
      <alignment vertical="center"/>
    </xf>
    <xf numFmtId="0" fontId="16" fillId="0" borderId="0" xfId="0" pivotButton="1" applyFont="1" applyAlignment="1">
      <alignment vertical="center"/>
    </xf>
    <xf numFmtId="0" fontId="16" fillId="0" borderId="0" xfId="0" applyFont="1" applyAlignment="1">
      <alignment horizontal="right" vertical="center"/>
    </xf>
    <xf numFmtId="0" fontId="16" fillId="0" borderId="0" xfId="0" applyFont="1" applyAlignment="1">
      <alignment horizontal="left" vertical="center"/>
    </xf>
    <xf numFmtId="8" fontId="16" fillId="0" borderId="0" xfId="0" applyNumberFormat="1" applyFont="1" applyAlignment="1">
      <alignment horizontal="right" vertical="center"/>
    </xf>
    <xf numFmtId="168" fontId="37" fillId="13" borderId="36" xfId="0" applyNumberFormat="1" applyFont="1" applyFill="1" applyBorder="1" applyAlignment="1">
      <alignment horizontal="center" vertical="center"/>
    </xf>
    <xf numFmtId="168" fontId="37" fillId="13" borderId="34" xfId="0" applyNumberFormat="1" applyFont="1" applyFill="1" applyBorder="1" applyAlignment="1">
      <alignment horizontal="center" vertical="center"/>
    </xf>
    <xf numFmtId="167" fontId="37" fillId="13" borderId="34" xfId="0" applyNumberFormat="1" applyFont="1" applyFill="1" applyBorder="1" applyAlignment="1">
      <alignment horizontal="center" vertical="center"/>
    </xf>
    <xf numFmtId="167" fontId="37" fillId="13" borderId="36" xfId="0" applyNumberFormat="1" applyFont="1" applyFill="1" applyBorder="1" applyAlignment="1">
      <alignment horizontal="center" vertical="center"/>
    </xf>
    <xf numFmtId="168" fontId="37" fillId="13" borderId="1" xfId="0" applyNumberFormat="1" applyFont="1" applyFill="1" applyBorder="1" applyAlignment="1">
      <alignment horizontal="center" vertical="center"/>
    </xf>
    <xf numFmtId="167" fontId="37" fillId="13" borderId="1" xfId="0" applyNumberFormat="1" applyFont="1" applyFill="1" applyBorder="1" applyAlignment="1">
      <alignment horizontal="center" vertical="center"/>
    </xf>
    <xf numFmtId="168" fontId="37" fillId="13" borderId="19" xfId="0" applyNumberFormat="1" applyFont="1" applyFill="1" applyBorder="1" applyAlignment="1">
      <alignment horizontal="center" vertical="center"/>
    </xf>
    <xf numFmtId="167" fontId="37" fillId="13" borderId="19" xfId="0" applyNumberFormat="1" applyFont="1" applyFill="1" applyBorder="1" applyAlignment="1">
      <alignment horizontal="center" vertical="center"/>
    </xf>
    <xf numFmtId="168" fontId="37" fillId="14" borderId="19" xfId="0" applyNumberFormat="1" applyFont="1" applyFill="1" applyBorder="1" applyAlignment="1">
      <alignment horizontal="center" vertical="center"/>
    </xf>
    <xf numFmtId="167" fontId="37" fillId="14" borderId="34" xfId="0" applyNumberFormat="1" applyFont="1" applyFill="1" applyBorder="1" applyAlignment="1">
      <alignment horizontal="center" vertical="center"/>
    </xf>
    <xf numFmtId="168" fontId="37" fillId="14" borderId="36" xfId="0" applyNumberFormat="1" applyFont="1" applyFill="1" applyBorder="1" applyAlignment="1">
      <alignment horizontal="center" vertical="center"/>
    </xf>
    <xf numFmtId="167" fontId="37" fillId="14" borderId="36" xfId="0" applyNumberFormat="1" applyFont="1" applyFill="1" applyBorder="1" applyAlignment="1">
      <alignment horizontal="center" vertical="center"/>
    </xf>
    <xf numFmtId="168" fontId="37" fillId="14" borderId="1" xfId="0" applyNumberFormat="1" applyFont="1" applyFill="1" applyBorder="1" applyAlignment="1">
      <alignment horizontal="center" vertical="center"/>
    </xf>
    <xf numFmtId="167" fontId="37" fillId="14" borderId="1" xfId="0" applyNumberFormat="1" applyFont="1" applyFill="1" applyBorder="1" applyAlignment="1">
      <alignment horizontal="center" vertical="center"/>
    </xf>
    <xf numFmtId="167" fontId="37" fillId="14" borderId="19" xfId="0" applyNumberFormat="1" applyFont="1" applyFill="1" applyBorder="1" applyAlignment="1">
      <alignment horizontal="center" vertical="center"/>
    </xf>
    <xf numFmtId="0" fontId="43" fillId="0" borderId="35" xfId="0" applyFont="1" applyBorder="1" applyAlignment="1">
      <alignment vertical="top" wrapText="1"/>
    </xf>
    <xf numFmtId="0" fontId="0" fillId="0" borderId="37" xfId="0" applyBorder="1"/>
    <xf numFmtId="0" fontId="43" fillId="0" borderId="39" xfId="0" applyFont="1" applyBorder="1" applyAlignment="1">
      <alignment horizontal="center" vertical="top" wrapText="1"/>
    </xf>
    <xf numFmtId="0" fontId="52" fillId="0" borderId="20" xfId="1" applyFont="1" applyBorder="1" applyAlignment="1" applyProtection="1">
      <alignment horizontal="center" vertical="center" wrapText="1"/>
    </xf>
    <xf numFmtId="0" fontId="0" fillId="5" borderId="22" xfId="0" applyFill="1" applyBorder="1" applyAlignment="1">
      <alignment vertical="center"/>
    </xf>
    <xf numFmtId="0" fontId="0" fillId="0" borderId="40" xfId="0" applyBorder="1" applyAlignment="1">
      <alignment vertical="center"/>
    </xf>
    <xf numFmtId="0" fontId="0" fillId="5" borderId="24" xfId="0" applyFill="1" applyBorder="1" applyAlignment="1">
      <alignment vertical="center"/>
    </xf>
    <xf numFmtId="0" fontId="0" fillId="0" borderId="20" xfId="0" applyBorder="1" applyAlignment="1">
      <alignment vertical="center"/>
    </xf>
    <xf numFmtId="0" fontId="0" fillId="5" borderId="0" xfId="0" applyFill="1" applyAlignment="1">
      <alignment vertical="center"/>
    </xf>
    <xf numFmtId="0" fontId="55" fillId="15" borderId="3" xfId="0" applyFont="1" applyFill="1" applyBorder="1" applyAlignment="1">
      <alignment vertical="center"/>
    </xf>
    <xf numFmtId="0" fontId="54" fillId="15" borderId="1" xfId="0" applyFont="1" applyFill="1" applyBorder="1" applyAlignment="1">
      <alignment vertical="center"/>
    </xf>
    <xf numFmtId="0" fontId="54" fillId="15" borderId="0" xfId="0" applyFont="1" applyFill="1" applyAlignment="1">
      <alignment vertical="center"/>
    </xf>
    <xf numFmtId="0" fontId="1" fillId="0" borderId="0" xfId="0" applyFont="1" applyAlignment="1">
      <alignment vertical="center"/>
    </xf>
    <xf numFmtId="0" fontId="0" fillId="0" borderId="22" xfId="0" applyBorder="1" applyAlignment="1">
      <alignment vertical="center"/>
    </xf>
    <xf numFmtId="0" fontId="0" fillId="0" borderId="24" xfId="0" applyBorder="1" applyAlignment="1">
      <alignment vertical="center"/>
    </xf>
    <xf numFmtId="165" fontId="37" fillId="4" borderId="36" xfId="0" applyNumberFormat="1" applyFont="1" applyFill="1" applyBorder="1" applyAlignment="1">
      <alignment horizontal="center" vertical="center"/>
    </xf>
    <xf numFmtId="165" fontId="37" fillId="4" borderId="1" xfId="0" applyNumberFormat="1" applyFont="1" applyFill="1" applyBorder="1" applyAlignment="1">
      <alignment horizontal="center" vertical="center"/>
    </xf>
    <xf numFmtId="165" fontId="37" fillId="4" borderId="19" xfId="0" applyNumberFormat="1" applyFont="1" applyFill="1" applyBorder="1" applyAlignment="1">
      <alignment horizontal="center" vertical="center"/>
    </xf>
    <xf numFmtId="172" fontId="37" fillId="14" borderId="19" xfId="0" applyNumberFormat="1" applyFont="1" applyFill="1" applyBorder="1" applyAlignment="1">
      <alignment horizontal="center" vertical="center"/>
    </xf>
    <xf numFmtId="165" fontId="8" fillId="8" borderId="3" xfId="0" applyNumberFormat="1" applyFont="1" applyFill="1" applyBorder="1" applyAlignment="1" applyProtection="1">
      <alignment horizontal="center" vertical="center"/>
      <protection locked="0"/>
    </xf>
    <xf numFmtId="165" fontId="8" fillId="8" borderId="15" xfId="0" applyNumberFormat="1" applyFont="1" applyFill="1" applyBorder="1" applyAlignment="1" applyProtection="1">
      <alignment horizontal="center" vertical="center"/>
      <protection locked="0"/>
    </xf>
    <xf numFmtId="0" fontId="12" fillId="0" borderId="0" xfId="0" applyFont="1" applyAlignment="1">
      <alignment horizontal="left" vertical="center"/>
    </xf>
    <xf numFmtId="0" fontId="12" fillId="0" borderId="18" xfId="0" applyFont="1" applyBorder="1" applyAlignment="1">
      <alignment horizontal="left" vertical="center"/>
    </xf>
    <xf numFmtId="164" fontId="30" fillId="0" borderId="0" xfId="0" applyNumberFormat="1" applyFont="1" applyAlignment="1">
      <alignment horizontal="right" vertical="center"/>
    </xf>
    <xf numFmtId="0" fontId="19" fillId="4" borderId="1" xfId="0" applyFont="1" applyFill="1" applyBorder="1" applyAlignment="1">
      <alignment horizontal="left" vertical="center"/>
    </xf>
    <xf numFmtId="0" fontId="50" fillId="11" borderId="6" xfId="0" applyFont="1" applyFill="1" applyBorder="1" applyAlignment="1" applyProtection="1">
      <alignment horizontal="left" vertical="center" indent="2"/>
      <protection locked="0"/>
    </xf>
    <xf numFmtId="0" fontId="51" fillId="11" borderId="6" xfId="0" applyFont="1" applyFill="1" applyBorder="1" applyAlignment="1" applyProtection="1">
      <alignment horizontal="left" vertical="center" indent="2"/>
      <protection locked="0"/>
    </xf>
    <xf numFmtId="0" fontId="8" fillId="0" borderId="6" xfId="0" applyFont="1" applyBorder="1" applyAlignment="1">
      <alignment horizontal="left" vertical="center"/>
    </xf>
    <xf numFmtId="0" fontId="14" fillId="0" borderId="14" xfId="0" applyFont="1" applyBorder="1" applyAlignment="1">
      <alignment horizontal="left" vertical="center" wrapText="1"/>
    </xf>
    <xf numFmtId="0" fontId="14" fillId="0" borderId="12" xfId="0" applyFont="1" applyBorder="1" applyAlignment="1">
      <alignment horizontal="left" vertical="center" wrapText="1"/>
    </xf>
    <xf numFmtId="15" fontId="13" fillId="11" borderId="6" xfId="0" applyNumberFormat="1" applyFont="1" applyFill="1" applyBorder="1" applyAlignment="1" applyProtection="1">
      <alignment horizontal="left" vertical="center" indent="1"/>
      <protection locked="0"/>
    </xf>
    <xf numFmtId="15" fontId="13" fillId="11" borderId="30" xfId="0" applyNumberFormat="1" applyFont="1" applyFill="1" applyBorder="1" applyAlignment="1" applyProtection="1">
      <alignment horizontal="left" vertical="center" indent="1"/>
      <protection locked="0"/>
    </xf>
    <xf numFmtId="15" fontId="13" fillId="11" borderId="31" xfId="0" applyNumberFormat="1" applyFont="1" applyFill="1" applyBorder="1" applyAlignment="1" applyProtection="1">
      <alignment horizontal="left" vertical="center" indent="1"/>
      <protection locked="0"/>
    </xf>
    <xf numFmtId="0" fontId="8" fillId="8" borderId="3" xfId="0" applyFont="1" applyFill="1" applyBorder="1" applyAlignment="1" applyProtection="1">
      <alignment horizontal="center" vertical="center" wrapText="1"/>
      <protection locked="0"/>
    </xf>
    <xf numFmtId="0" fontId="8" fillId="8" borderId="15" xfId="0" applyFont="1" applyFill="1" applyBorder="1" applyAlignment="1" applyProtection="1">
      <alignment horizontal="center" vertical="center" wrapText="1"/>
      <protection locked="0"/>
    </xf>
    <xf numFmtId="0" fontId="28" fillId="0" borderId="26" xfId="0" applyFont="1" applyBorder="1" applyAlignment="1">
      <alignment horizontal="left" vertical="center"/>
    </xf>
    <xf numFmtId="0" fontId="28" fillId="0" borderId="27" xfId="0" applyFont="1" applyBorder="1" applyAlignment="1">
      <alignment horizontal="left" vertical="center"/>
    </xf>
    <xf numFmtId="0" fontId="28" fillId="0" borderId="21" xfId="0" applyFont="1" applyBorder="1" applyAlignment="1">
      <alignment horizontal="left" vertical="center"/>
    </xf>
    <xf numFmtId="164" fontId="20" fillId="0" borderId="0" xfId="0" applyNumberFormat="1" applyFont="1" applyAlignment="1">
      <alignment horizontal="right" vertical="center" wrapText="1"/>
    </xf>
    <xf numFmtId="0" fontId="53" fillId="0" borderId="37" xfId="0" applyFont="1" applyBorder="1" applyAlignment="1">
      <alignment horizontal="left" vertical="center"/>
    </xf>
    <xf numFmtId="0" fontId="53" fillId="0" borderId="0" xfId="0" applyFont="1" applyAlignment="1">
      <alignment horizontal="left" vertical="center"/>
    </xf>
    <xf numFmtId="0" fontId="8" fillId="6" borderId="0" xfId="0" applyFont="1" applyFill="1" applyAlignment="1">
      <alignment horizontal="left" vertical="center" wrapText="1"/>
    </xf>
    <xf numFmtId="49" fontId="31" fillId="6" borderId="0" xfId="0" applyNumberFormat="1" applyFont="1" applyFill="1" applyAlignment="1">
      <alignment horizontal="left"/>
    </xf>
    <xf numFmtId="49" fontId="32" fillId="6" borderId="0" xfId="0" applyNumberFormat="1" applyFont="1" applyFill="1" applyAlignment="1">
      <alignment horizontal="left"/>
    </xf>
    <xf numFmtId="0" fontId="40" fillId="9" borderId="35" xfId="0" applyFont="1" applyFill="1" applyBorder="1" applyAlignment="1">
      <alignment horizontal="right" vertical="center"/>
    </xf>
    <xf numFmtId="170" fontId="41" fillId="9" borderId="35" xfId="0" applyNumberFormat="1" applyFont="1" applyFill="1" applyBorder="1" applyAlignment="1">
      <alignment horizontal="left" vertical="center"/>
    </xf>
    <xf numFmtId="40" fontId="37" fillId="5" borderId="24" xfId="0" applyNumberFormat="1" applyFont="1" applyFill="1" applyBorder="1" applyAlignment="1">
      <alignment horizontal="center" vertical="center"/>
    </xf>
    <xf numFmtId="40" fontId="37" fillId="5" borderId="35" xfId="0" applyNumberFormat="1" applyFont="1" applyFill="1" applyBorder="1" applyAlignment="1">
      <alignment horizontal="center" vertical="center"/>
    </xf>
    <xf numFmtId="0" fontId="47" fillId="0" borderId="38" xfId="1" applyFont="1" applyBorder="1" applyAlignment="1" applyProtection="1">
      <alignment horizontal="center" vertical="center"/>
    </xf>
    <xf numFmtId="0" fontId="48" fillId="0" borderId="38" xfId="0" applyFont="1" applyBorder="1" applyAlignment="1">
      <alignment horizontal="center" vertical="center"/>
    </xf>
  </cellXfs>
  <cellStyles count="5">
    <cellStyle name="Hyperlink" xfId="1" builtinId="8"/>
    <cellStyle name="Normal" xfId="0" builtinId="0"/>
    <cellStyle name="Normal 2" xfId="2" xr:uid="{00000000-0005-0000-0000-000002000000}"/>
    <cellStyle name="Normal 2 2" xfId="3" xr:uid="{00000000-0005-0000-0000-000003000000}"/>
    <cellStyle name="Per cent" xfId="4" builtinId="5"/>
  </cellStyles>
  <dxfs count="15">
    <dxf>
      <font>
        <b/>
        <i val="0"/>
        <strike val="0"/>
        <color rgb="FFFF0000"/>
      </font>
      <fill>
        <patternFill patternType="lightUp">
          <bgColor theme="0" tint="-4.9989318521683403E-2"/>
        </patternFill>
      </fill>
    </dxf>
    <dxf>
      <font>
        <b/>
        <i val="0"/>
        <color rgb="FFFF0000"/>
      </font>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horizontal="right"/>
    </dxf>
    <dxf>
      <font>
        <sz val="20"/>
      </font>
    </dxf>
    <dxf>
      <numFmt numFmtId="12" formatCode="&quot;£&quot;#,##0.00_);[Red]\(&quot;£&quot;#,##0.00\)"/>
    </dxf>
    <dxf>
      <numFmt numFmtId="12" formatCode="&quot;£&quot;#,##0.00_);[Red]\(&quot;£&quot;#,##0.00\)"/>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EFCE"/>
      <color rgb="FF0432FF"/>
      <color rgb="FFFFD17C"/>
      <color rgb="FFFFD39D"/>
      <color rgb="FFFFD579"/>
      <color rgb="FF73FB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pivotCacheDefinition" Target="pivotCache/pivotCacheDefinition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absolute">
    <xdr:from>
      <xdr:col>1</xdr:col>
      <xdr:colOff>152400</xdr:colOff>
      <xdr:row>1</xdr:row>
      <xdr:rowOff>123825</xdr:rowOff>
    </xdr:from>
    <xdr:to>
      <xdr:col>1</xdr:col>
      <xdr:colOff>1238250</xdr:colOff>
      <xdr:row>1</xdr:row>
      <xdr:rowOff>652584</xdr:rowOff>
    </xdr:to>
    <xdr:pic>
      <xdr:nvPicPr>
        <xdr:cNvPr id="3185" name="Picture 1" descr="CoNAC Logo small.jpg">
          <a:extLst>
            <a:ext uri="{FF2B5EF4-FFF2-40B4-BE49-F238E27FC236}">
              <a16:creationId xmlns:a16="http://schemas.microsoft.com/office/drawing/2014/main" id="{00000000-0008-0000-0400-0000710C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9075" y="200025"/>
          <a:ext cx="1085850" cy="52387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Hugh McGill" refreshedDate="43727.467414236111" createdVersion="4" refreshedVersion="6" minRefreshableVersion="3" recordCount="15" xr:uid="{00000000-000A-0000-FFFF-FFFF29010000}">
  <cacheSource type="worksheet">
    <worksheetSource ref="B11:I26" sheet="3. Expense Claim"/>
  </cacheSource>
  <cacheFields count="9">
    <cacheField name="Item" numFmtId="0">
      <sharedItems containsSemiMixedTypes="0" containsString="0" containsNumber="1" containsInteger="1" minValue="1" maxValue="15"/>
    </cacheField>
    <cacheField name="Club Activity Area for Costs" numFmtId="0">
      <sharedItems containsNonDate="0" containsBlank="1" count="13">
        <m/>
        <s v="Equipment" u="1"/>
        <s v="Half Marathon" u="1"/>
        <s v="Club Admin/Overheads" u="1"/>
        <s v="Academy" u="1"/>
        <s v="Road Running Awards" u="1"/>
        <s v="Road Relays" u="1"/>
        <s v="Gifts/Gratuities/Donation" u="1"/>
        <s v="RNR" u="1"/>
        <s v="Tuck Shop" u="1"/>
        <s v="Lord Mayor's 5K" u="1"/>
        <s v="Membership" u="1"/>
        <s v="Kit Shop" u="1"/>
      </sharedItems>
    </cacheField>
    <cacheField name="Date" numFmtId="15">
      <sharedItems containsNonDate="0" containsString="0" containsBlank="1"/>
    </cacheField>
    <cacheField name="Description" numFmtId="0">
      <sharedItems containsNonDate="0" containsString="0" containsBlank="1"/>
    </cacheField>
    <cacheField name="Supplier" numFmtId="0">
      <sharedItems containsNonDate="0" containsString="0" containsBlank="1"/>
    </cacheField>
    <cacheField name="Mileage" numFmtId="0">
      <sharedItems containsNonDate="0" containsString="0" containsBlank="1"/>
    </cacheField>
    <cacheField name="Mileage £" numFmtId="167">
      <sharedItems/>
    </cacheField>
    <cacheField name="Receipt Amount" numFmtId="164">
      <sharedItems containsNonDate="0" containsString="0" containsBlank="1"/>
    </cacheField>
    <cacheField name="Total" numFmtId="0" formula="'Mileage £'+'Receipt Amount'" databaseField="0"/>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5">
  <r>
    <n v="1"/>
    <x v="0"/>
    <m/>
    <m/>
    <m/>
    <m/>
    <s v=""/>
    <m/>
  </r>
  <r>
    <n v="2"/>
    <x v="0"/>
    <m/>
    <m/>
    <m/>
    <m/>
    <s v=""/>
    <m/>
  </r>
  <r>
    <n v="3"/>
    <x v="0"/>
    <m/>
    <m/>
    <m/>
    <m/>
    <s v=""/>
    <m/>
  </r>
  <r>
    <n v="4"/>
    <x v="0"/>
    <m/>
    <m/>
    <m/>
    <m/>
    <s v=""/>
    <m/>
  </r>
  <r>
    <n v="5"/>
    <x v="0"/>
    <m/>
    <m/>
    <m/>
    <m/>
    <s v=""/>
    <m/>
  </r>
  <r>
    <n v="6"/>
    <x v="0"/>
    <m/>
    <m/>
    <m/>
    <m/>
    <s v=""/>
    <m/>
  </r>
  <r>
    <n v="7"/>
    <x v="0"/>
    <m/>
    <m/>
    <m/>
    <m/>
    <s v=""/>
    <m/>
  </r>
  <r>
    <n v="8"/>
    <x v="0"/>
    <m/>
    <m/>
    <m/>
    <m/>
    <s v=""/>
    <m/>
  </r>
  <r>
    <n v="9"/>
    <x v="0"/>
    <m/>
    <m/>
    <m/>
    <m/>
    <s v=""/>
    <m/>
  </r>
  <r>
    <n v="10"/>
    <x v="0"/>
    <m/>
    <m/>
    <m/>
    <m/>
    <s v=""/>
    <m/>
  </r>
  <r>
    <n v="11"/>
    <x v="0"/>
    <m/>
    <m/>
    <m/>
    <m/>
    <s v=""/>
    <m/>
  </r>
  <r>
    <n v="12"/>
    <x v="0"/>
    <m/>
    <m/>
    <m/>
    <m/>
    <s v=""/>
    <m/>
  </r>
  <r>
    <n v="13"/>
    <x v="0"/>
    <m/>
    <m/>
    <m/>
    <m/>
    <s v=""/>
    <m/>
  </r>
  <r>
    <n v="14"/>
    <x v="0"/>
    <m/>
    <m/>
    <m/>
    <m/>
    <s v=""/>
    <m/>
  </r>
  <r>
    <n v="15"/>
    <x v="0"/>
    <m/>
    <m/>
    <m/>
    <m/>
    <s v=""/>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500-000000000000}" name="PivotTable3" cacheId="8" applyNumberFormats="0" applyBorderFormats="0" applyFontFormats="0" applyPatternFormats="0" applyAlignmentFormats="0" applyWidthHeightFormats="1" dataCaption="Values" updatedVersion="8" minRefreshableVersion="3" itemPrintTitles="1" createdVersion="4" indent="0" outline="1" outlineData="1" multipleFieldFilters="0">
  <location ref="A3:D6" firstHeaderRow="1" firstDataRow="2" firstDataCol="1"/>
  <pivotFields count="9">
    <pivotField showAll="0"/>
    <pivotField axis="axisRow" showAll="0">
      <items count="14">
        <item m="1" x="1"/>
        <item m="1" x="11"/>
        <item x="0"/>
        <item m="1" x="2"/>
        <item m="1" x="7"/>
        <item m="1" x="12"/>
        <item m="1" x="9"/>
        <item m="1" x="6"/>
        <item m="1" x="10"/>
        <item m="1" x="5"/>
        <item m="1" x="8"/>
        <item m="1" x="4"/>
        <item m="1" x="3"/>
        <item t="default"/>
      </items>
    </pivotField>
    <pivotField showAll="0"/>
    <pivotField showAll="0"/>
    <pivotField showAll="0"/>
    <pivotField showAll="0" defaultSubtotal="0"/>
    <pivotField dataField="1" showAll="0"/>
    <pivotField dataField="1" showAll="0"/>
    <pivotField dataField="1" dragToRow="0" dragToCol="0" dragToPage="0" showAll="0" defaultSubtotal="0"/>
  </pivotFields>
  <rowFields count="1">
    <field x="1"/>
  </rowFields>
  <rowItems count="2">
    <i>
      <x v="2"/>
    </i>
    <i t="grand">
      <x/>
    </i>
  </rowItems>
  <colFields count="1">
    <field x="-2"/>
  </colFields>
  <colItems count="3">
    <i>
      <x/>
    </i>
    <i i="1">
      <x v="1"/>
    </i>
    <i i="2">
      <x v="2"/>
    </i>
  </colItems>
  <dataFields count="3">
    <dataField name="Sum of Mileage £" fld="6" baseField="0" baseItem="0"/>
    <dataField name="Sum of Receipt Amount" fld="7" baseField="0" baseItem="0"/>
    <dataField name="Sum of Total" fld="8" baseField="0" baseItem="0"/>
  </dataFields>
  <formats count="13">
    <format dxfId="14">
      <pivotArea outline="0" collapsedLevelsAreSubtotals="1" fieldPosition="0"/>
    </format>
    <format dxfId="13">
      <pivotArea dataOnly="0" labelOnly="1" outline="0" axis="axisValues" fieldPosition="0"/>
    </format>
    <format dxfId="12">
      <pivotArea type="all" dataOnly="0" outline="0" collapsedLevelsAreSubtotals="1" fieldPosition="0"/>
    </format>
    <format dxfId="11">
      <pivotArea dataOnly="0" outline="0" fieldPosition="0">
        <references count="1">
          <reference field="4294967294" count="3">
            <x v="0"/>
            <x v="1"/>
            <x v="2"/>
          </reference>
        </references>
      </pivotArea>
    </format>
    <format dxfId="10">
      <pivotArea type="all" dataOnly="0" outline="0" fieldPosition="0"/>
    </format>
    <format dxfId="9">
      <pivotArea outline="0" collapsedLevelsAreSubtotals="1" fieldPosition="0"/>
    </format>
    <format dxfId="8">
      <pivotArea type="origin" dataOnly="0" labelOnly="1" outline="0" fieldPosition="0"/>
    </format>
    <format dxfId="7">
      <pivotArea field="-2" type="button" dataOnly="0" labelOnly="1" outline="0" axis="axisCol" fieldPosition="0"/>
    </format>
    <format dxfId="6">
      <pivotArea type="topRight" dataOnly="0" labelOnly="1" outline="0" fieldPosition="0"/>
    </format>
    <format dxfId="5">
      <pivotArea field="1" type="button" dataOnly="0" labelOnly="1" outline="0" axis="axisRow" fieldPosition="0"/>
    </format>
    <format dxfId="4">
      <pivotArea dataOnly="0" labelOnly="1" fieldPosition="0">
        <references count="1">
          <reference field="1" count="0"/>
        </references>
      </pivotArea>
    </format>
    <format dxfId="3">
      <pivotArea dataOnly="0" labelOnly="1" grandRow="1" outline="0" fieldPosition="0"/>
    </format>
    <format dxfId="2">
      <pivotArea dataOnly="0" labelOnly="1" outline="0" fieldPosition="0">
        <references count="1">
          <reference field="4294967294" count="3">
            <x v="0"/>
            <x v="1"/>
            <x v="2"/>
          </reference>
        </references>
      </pivotArea>
    </format>
  </formats>
  <pivotTableStyleInfo name="PivotStyleLight16" showRowHeaders="1" showColHeaders="1" showRowStripes="0" showColStripes="0" showLastColumn="1"/>
  <extLs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5.xml.rels><?xml version="1.0" encoding="UTF-8" standalone="yes"?>
<Relationships xmlns="http://schemas.openxmlformats.org/package/2006/relationships"><Relationship Id="rId1" Type="http://schemas.openxmlformats.org/officeDocument/2006/relationships/hyperlink" Target="https://www.gov.uk/guidance/advisory-fuel-rates"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conac.org.uk/about-the-club" TargetMode="External"/><Relationship Id="rId1" Type="http://schemas.openxmlformats.org/officeDocument/2006/relationships/hyperlink" Target="mailto:treasurer@conac.org.uk" TargetMode="External"/><Relationship Id="rId4" Type="http://schemas.openxmlformats.org/officeDocument/2006/relationships/drawing" Target="../drawings/drawing1.xml"/></Relationships>
</file>

<file path=xl/worksheets/_rels/sheet8.xml.rels><?xml version="1.0" encoding="UTF-8" standalone="yes"?>
<Relationships xmlns="http://schemas.openxmlformats.org/package/2006/relationships"><Relationship Id="rId1" Type="http://schemas.openxmlformats.org/officeDocument/2006/relationships/hyperlink" Target="https://www.gov.uk/guidance/advisory-fuel-rates"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www.gov.uk/guidance/advisory-fuel-rat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D12"/>
  <sheetViews>
    <sheetView workbookViewId="0">
      <selection activeCell="C39" sqref="C39"/>
    </sheetView>
  </sheetViews>
  <sheetFormatPr baseColWidth="10" defaultColWidth="8.83203125" defaultRowHeight="15"/>
  <cols>
    <col min="1" max="1" width="43.5" style="4" bestFit="1" customWidth="1"/>
    <col min="2" max="2" width="22.33203125" style="4" customWidth="1"/>
    <col min="3" max="3" width="13.33203125" style="4" bestFit="1" customWidth="1"/>
    <col min="4" max="256" width="11.5" style="4" customWidth="1"/>
    <col min="257" max="16384" width="8.83203125" style="4"/>
  </cols>
  <sheetData>
    <row r="1" spans="1:4" s="159" customFormat="1" ht="23" customHeight="1">
      <c r="A1" s="156" t="s">
        <v>55</v>
      </c>
      <c r="B1" s="157" t="s">
        <v>152</v>
      </c>
      <c r="C1" s="158" t="s">
        <v>179</v>
      </c>
      <c r="D1" s="158" t="s">
        <v>180</v>
      </c>
    </row>
    <row r="2" spans="1:4">
      <c r="A2" s="151" t="s">
        <v>22</v>
      </c>
      <c r="B2" s="152" t="s">
        <v>153</v>
      </c>
      <c r="C2" s="160" t="s">
        <v>157</v>
      </c>
      <c r="D2" s="160" t="s">
        <v>158</v>
      </c>
    </row>
    <row r="3" spans="1:4">
      <c r="A3" s="151" t="s">
        <v>156</v>
      </c>
      <c r="B3" s="152" t="s">
        <v>153</v>
      </c>
      <c r="C3" s="160" t="s">
        <v>167</v>
      </c>
      <c r="D3" s="160" t="s">
        <v>168</v>
      </c>
    </row>
    <row r="4" spans="1:4">
      <c r="A4" s="151" t="s">
        <v>56</v>
      </c>
      <c r="B4" s="152" t="s">
        <v>153</v>
      </c>
      <c r="C4" s="160" t="s">
        <v>163</v>
      </c>
      <c r="D4" s="160" t="s">
        <v>164</v>
      </c>
    </row>
    <row r="5" spans="1:4">
      <c r="A5" s="151" t="s">
        <v>36</v>
      </c>
      <c r="B5" s="152" t="s">
        <v>153</v>
      </c>
      <c r="C5" s="160" t="s">
        <v>159</v>
      </c>
      <c r="D5" s="160" t="s">
        <v>160</v>
      </c>
    </row>
    <row r="6" spans="1:4">
      <c r="A6" s="151" t="s">
        <v>136</v>
      </c>
      <c r="B6" s="152" t="s">
        <v>153</v>
      </c>
      <c r="C6" s="160" t="s">
        <v>165</v>
      </c>
      <c r="D6" s="160" t="s">
        <v>166</v>
      </c>
    </row>
    <row r="7" spans="1:4">
      <c r="A7" s="151" t="s">
        <v>21</v>
      </c>
      <c r="B7" s="152" t="s">
        <v>153</v>
      </c>
      <c r="C7" s="160" t="s">
        <v>169</v>
      </c>
      <c r="D7" s="160" t="s">
        <v>170</v>
      </c>
    </row>
    <row r="8" spans="1:4">
      <c r="A8" s="151" t="s">
        <v>137</v>
      </c>
      <c r="B8" s="152" t="s">
        <v>153</v>
      </c>
      <c r="C8" s="160" t="s">
        <v>171</v>
      </c>
      <c r="D8" s="160" t="s">
        <v>172</v>
      </c>
    </row>
    <row r="9" spans="1:4">
      <c r="A9" s="151" t="s">
        <v>43</v>
      </c>
      <c r="B9" s="152" t="s">
        <v>153</v>
      </c>
      <c r="C9" s="160" t="s">
        <v>161</v>
      </c>
      <c r="D9" s="160" t="s">
        <v>162</v>
      </c>
    </row>
    <row r="10" spans="1:4">
      <c r="A10" s="153" t="s">
        <v>151</v>
      </c>
      <c r="B10" s="154" t="s">
        <v>153</v>
      </c>
      <c r="C10" s="161" t="s">
        <v>173</v>
      </c>
      <c r="D10" s="161" t="s">
        <v>174</v>
      </c>
    </row>
    <row r="11" spans="1:4">
      <c r="A11" s="155" t="s">
        <v>77</v>
      </c>
      <c r="B11" s="4" t="s">
        <v>154</v>
      </c>
      <c r="C11" s="4" t="s">
        <v>175</v>
      </c>
      <c r="D11" s="4" t="s">
        <v>176</v>
      </c>
    </row>
    <row r="12" spans="1:4">
      <c r="A12" s="151" t="s">
        <v>148</v>
      </c>
      <c r="B12" s="152" t="s">
        <v>155</v>
      </c>
      <c r="C12" s="160" t="s">
        <v>177</v>
      </c>
      <c r="D12" s="160" t="s">
        <v>178</v>
      </c>
    </row>
  </sheetData>
  <sortState xmlns:xlrd2="http://schemas.microsoft.com/office/spreadsheetml/2017/richdata2" ref="A2:D12">
    <sortCondition ref="B2:B12"/>
    <sortCondition ref="D2:D12"/>
    <sortCondition ref="C2:C12"/>
  </sortState>
  <pageMargins left="0.75" right="0.75" top="1" bottom="1" header="0.3" footer="0.3"/>
  <pageSetup paperSize="9" orientation="portrait"/>
  <headerFooter alignWithMargins="0"/>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2D5E2D-0D1D-3E4E-A804-40A8DDFF83AF}">
  <dimension ref="A1:B5"/>
  <sheetViews>
    <sheetView workbookViewId="0">
      <selection activeCell="B6" sqref="B6"/>
    </sheetView>
  </sheetViews>
  <sheetFormatPr baseColWidth="10" defaultRowHeight="20" customHeight="1"/>
  <cols>
    <col min="1" max="1" width="32.1640625" style="120" customWidth="1"/>
    <col min="2" max="2" width="15.5" style="123" customWidth="1"/>
    <col min="3" max="16384" width="10.83203125" style="120"/>
  </cols>
  <sheetData>
    <row r="1" spans="1:2" s="118" customFormat="1" ht="20" customHeight="1">
      <c r="A1" s="117" t="s">
        <v>134</v>
      </c>
      <c r="B1" s="121" t="s">
        <v>8</v>
      </c>
    </row>
    <row r="2" spans="1:2" ht="20" customHeight="1">
      <c r="A2" s="119" t="s">
        <v>130</v>
      </c>
      <c r="B2" s="122">
        <v>46082</v>
      </c>
    </row>
    <row r="3" spans="1:2" ht="20" customHeight="1">
      <c r="A3" s="119" t="s">
        <v>131</v>
      </c>
      <c r="B3" s="122">
        <v>46173</v>
      </c>
    </row>
    <row r="4" spans="1:2" ht="20" customHeight="1">
      <c r="A4" s="119" t="s">
        <v>132</v>
      </c>
      <c r="B4" s="122">
        <v>46174</v>
      </c>
    </row>
    <row r="5" spans="1:2" ht="20" customHeight="1">
      <c r="A5" s="119" t="s">
        <v>133</v>
      </c>
      <c r="B5" s="122">
        <v>46265</v>
      </c>
    </row>
  </sheetData>
  <sheetProtection algorithmName="SHA-512" hashValue="JSGzy1MhtBYougzimWndEpUKuI+yWUt0aXzFqMmIX0lK4oGs4zRN6e7EW1P/natHBXli+fFokDSBe20K/f4+Pg==" saltValue="DIkXeFtF0kHaG0Pu+HS4Gg==" spinCount="100000" sheet="1" objects="1" scenarios="1"/>
  <pageMargins left="0.7" right="0.7" top="0.75" bottom="0.75" header="0.3" footer="0.3"/>
  <pageSetup paperSize="9" orientation="portrait" horizontalDpi="0" verticalDpi="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sheetPr>
  <dimension ref="A1:D11"/>
  <sheetViews>
    <sheetView workbookViewId="0">
      <selection activeCell="D13" sqref="D13"/>
    </sheetView>
  </sheetViews>
  <sheetFormatPr baseColWidth="10" defaultColWidth="10.83203125" defaultRowHeight="32" customHeight="1"/>
  <cols>
    <col min="1" max="1" width="30.6640625" style="127" customWidth="1"/>
    <col min="2" max="2" width="30.1640625" style="126" customWidth="1"/>
    <col min="3" max="3" width="39.6640625" style="127" customWidth="1"/>
    <col min="4" max="4" width="29.5" style="127" customWidth="1"/>
    <col min="5" max="16384" width="10.83203125" style="127"/>
  </cols>
  <sheetData>
    <row r="1" spans="1:4" ht="32" customHeight="1">
      <c r="A1" s="125" t="s">
        <v>35</v>
      </c>
    </row>
    <row r="3" spans="1:4" ht="32" customHeight="1">
      <c r="B3" s="128" t="s">
        <v>91</v>
      </c>
    </row>
    <row r="4" spans="1:4" ht="32" customHeight="1">
      <c r="A4" s="128" t="s">
        <v>32</v>
      </c>
      <c r="B4" s="129" t="s">
        <v>90</v>
      </c>
      <c r="C4" s="129" t="s">
        <v>92</v>
      </c>
      <c r="D4" s="129" t="s">
        <v>135</v>
      </c>
    </row>
    <row r="5" spans="1:4" ht="32" customHeight="1">
      <c r="A5" s="130" t="s">
        <v>33</v>
      </c>
      <c r="B5" s="131">
        <v>0</v>
      </c>
      <c r="C5" s="131"/>
      <c r="D5" s="131">
        <v>0</v>
      </c>
    </row>
    <row r="6" spans="1:4" ht="32" customHeight="1">
      <c r="A6" s="130" t="s">
        <v>34</v>
      </c>
      <c r="B6" s="131">
        <v>0</v>
      </c>
      <c r="C6" s="131"/>
      <c r="D6" s="131">
        <v>0</v>
      </c>
    </row>
    <row r="7" spans="1:4" ht="32" customHeight="1">
      <c r="A7" s="4"/>
      <c r="B7" s="4"/>
      <c r="C7" s="4"/>
    </row>
    <row r="8" spans="1:4" ht="32" customHeight="1">
      <c r="A8" s="4"/>
      <c r="B8" s="4"/>
      <c r="C8" s="4"/>
    </row>
    <row r="9" spans="1:4" ht="32" customHeight="1">
      <c r="A9" s="4"/>
      <c r="B9" s="4"/>
      <c r="C9" s="4"/>
    </row>
    <row r="10" spans="1:4" ht="32" customHeight="1">
      <c r="A10" s="4"/>
      <c r="B10" s="4"/>
    </row>
    <row r="11" spans="1:4" ht="32" customHeight="1">
      <c r="A11" s="4"/>
      <c r="B11" s="4"/>
    </row>
  </sheetData>
  <pageMargins left="0.75" right="0.75" top="1" bottom="1" header="0.3" footer="0.3"/>
  <pageSetup paperSize="9" orientation="portrait" horizontalDpi="0" verticalDpi="0"/>
  <headerFooter alignWithMargins="0"/>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92"/>
  <sheetViews>
    <sheetView zoomScale="120" zoomScaleNormal="120" zoomScalePageLayoutView="120" workbookViewId="0">
      <selection activeCell="A24" sqref="A24"/>
    </sheetView>
  </sheetViews>
  <sheetFormatPr baseColWidth="10" defaultColWidth="11.5" defaultRowHeight="13"/>
  <cols>
    <col min="1" max="1" width="25.33203125" style="14" bestFit="1" customWidth="1"/>
    <col min="2" max="16384" width="11.5" style="12"/>
  </cols>
  <sheetData>
    <row r="1" spans="1:1">
      <c r="A1" s="17" t="s">
        <v>45</v>
      </c>
    </row>
    <row r="2" spans="1:1">
      <c r="A2" s="17" t="s">
        <v>13</v>
      </c>
    </row>
    <row r="3" spans="1:1">
      <c r="A3" s="17" t="s">
        <v>37</v>
      </c>
    </row>
    <row r="4" spans="1:1">
      <c r="A4" s="17" t="s">
        <v>26</v>
      </c>
    </row>
    <row r="5" spans="1:1">
      <c r="A5" s="17" t="s">
        <v>17</v>
      </c>
    </row>
    <row r="6" spans="1:1">
      <c r="A6" s="17" t="s">
        <v>29</v>
      </c>
    </row>
    <row r="7" spans="1:1">
      <c r="A7" s="17" t="s">
        <v>18</v>
      </c>
    </row>
    <row r="8" spans="1:1">
      <c r="A8" s="17" t="s">
        <v>15</v>
      </c>
    </row>
    <row r="9" spans="1:1">
      <c r="A9" s="17" t="s">
        <v>11</v>
      </c>
    </row>
    <row r="10" spans="1:1">
      <c r="A10" s="17" t="s">
        <v>14</v>
      </c>
    </row>
    <row r="11" spans="1:1">
      <c r="A11" s="17" t="s">
        <v>24</v>
      </c>
    </row>
    <row r="12" spans="1:1">
      <c r="A12" s="17" t="s">
        <v>10</v>
      </c>
    </row>
    <row r="13" spans="1:1">
      <c r="A13" s="17" t="s">
        <v>19</v>
      </c>
    </row>
    <row r="14" spans="1:1">
      <c r="A14" s="17" t="s">
        <v>27</v>
      </c>
    </row>
    <row r="15" spans="1:1">
      <c r="A15" s="17" t="s">
        <v>16</v>
      </c>
    </row>
    <row r="16" spans="1:1">
      <c r="A16" s="17" t="s">
        <v>9</v>
      </c>
    </row>
    <row r="17" spans="1:1">
      <c r="A17" s="17" t="s">
        <v>20</v>
      </c>
    </row>
    <row r="18" spans="1:1">
      <c r="A18" s="17" t="s">
        <v>44</v>
      </c>
    </row>
    <row r="19" spans="1:1">
      <c r="A19" s="17" t="s">
        <v>28</v>
      </c>
    </row>
    <row r="20" spans="1:1">
      <c r="A20" s="17" t="s">
        <v>12</v>
      </c>
    </row>
    <row r="21" spans="1:1">
      <c r="A21" s="17" t="s">
        <v>25</v>
      </c>
    </row>
    <row r="22" spans="1:1">
      <c r="A22" s="17" t="s">
        <v>30</v>
      </c>
    </row>
    <row r="23" spans="1:1">
      <c r="A23" s="17" t="s">
        <v>47</v>
      </c>
    </row>
    <row r="24" spans="1:1">
      <c r="A24" s="17" t="s">
        <v>31</v>
      </c>
    </row>
    <row r="28" spans="1:1">
      <c r="A28" s="13"/>
    </row>
    <row r="29" spans="1:1">
      <c r="A29" s="13"/>
    </row>
    <row r="32" spans="1:1">
      <c r="A32" s="13"/>
    </row>
    <row r="35" spans="1:1">
      <c r="A35" s="13"/>
    </row>
    <row r="39" spans="1:1">
      <c r="A39" s="13"/>
    </row>
    <row r="41" spans="1:1">
      <c r="A41" s="13"/>
    </row>
    <row r="42" spans="1:1">
      <c r="A42" s="13"/>
    </row>
    <row r="47" spans="1:1">
      <c r="A47" s="13"/>
    </row>
    <row r="50" spans="1:1">
      <c r="A50" s="13"/>
    </row>
    <row r="51" spans="1:1">
      <c r="A51" s="13"/>
    </row>
    <row r="58" spans="1:1">
      <c r="A58" s="13"/>
    </row>
    <row r="59" spans="1:1">
      <c r="A59" s="13"/>
    </row>
    <row r="60" spans="1:1">
      <c r="A60" s="13"/>
    </row>
    <row r="62" spans="1:1">
      <c r="A62" s="13"/>
    </row>
    <row r="64" spans="1:1" ht="15">
      <c r="A64" s="15"/>
    </row>
    <row r="67" spans="1:1" ht="15">
      <c r="A67" s="15"/>
    </row>
    <row r="68" spans="1:1">
      <c r="A68" s="13"/>
    </row>
    <row r="73" spans="1:1">
      <c r="A73" s="13"/>
    </row>
    <row r="83" spans="1:1">
      <c r="A83" s="13"/>
    </row>
    <row r="84" spans="1:1">
      <c r="A84" s="13"/>
    </row>
    <row r="92" spans="1:1" ht="15">
      <c r="A92" s="15"/>
    </row>
  </sheetData>
  <sortState xmlns:xlrd2="http://schemas.microsoft.com/office/spreadsheetml/2017/richdata2" ref="A1:A24">
    <sortCondition ref="A24"/>
  </sortState>
  <pageMargins left="0.75" right="0.75" top="1" bottom="1" header="0.3" footer="0.3"/>
  <pageSetup paperSize="9" orientation="portrait"/>
  <headerFooter alignWithMargins="0"/>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A56"/>
  <sheetViews>
    <sheetView workbookViewId="0">
      <selection activeCell="C11" sqref="C11"/>
    </sheetView>
  </sheetViews>
  <sheetFormatPr baseColWidth="10" defaultColWidth="11.5" defaultRowHeight="15"/>
  <cols>
    <col min="1" max="1" width="11.5" style="18"/>
  </cols>
  <sheetData>
    <row r="1" spans="1:1">
      <c r="A1" s="18">
        <v>0.500000000000001</v>
      </c>
    </row>
    <row r="2" spans="1:1">
      <c r="A2" s="18">
        <v>0.60000000000000098</v>
      </c>
    </row>
    <row r="3" spans="1:1">
      <c r="A3" s="18">
        <v>0.70000000000000095</v>
      </c>
    </row>
    <row r="4" spans="1:1">
      <c r="A4" s="18">
        <v>0.8</v>
      </c>
    </row>
    <row r="5" spans="1:1">
      <c r="A5" s="18">
        <v>0.9</v>
      </c>
    </row>
    <row r="6" spans="1:1">
      <c r="A6" s="18">
        <v>1</v>
      </c>
    </row>
    <row r="7" spans="1:1">
      <c r="A7" s="18">
        <v>1.1000000000000001</v>
      </c>
    </row>
    <row r="8" spans="1:1">
      <c r="A8" s="18">
        <v>1.2</v>
      </c>
    </row>
    <row r="9" spans="1:1">
      <c r="A9" s="18">
        <v>1.3</v>
      </c>
    </row>
    <row r="10" spans="1:1">
      <c r="A10" s="18">
        <v>1.4</v>
      </c>
    </row>
    <row r="11" spans="1:1">
      <c r="A11" s="18">
        <v>1.5</v>
      </c>
    </row>
    <row r="12" spans="1:1">
      <c r="A12" s="18">
        <v>1.6</v>
      </c>
    </row>
    <row r="13" spans="1:1">
      <c r="A13" s="18">
        <v>1.7</v>
      </c>
    </row>
    <row r="14" spans="1:1">
      <c r="A14" s="18">
        <v>1.8</v>
      </c>
    </row>
    <row r="15" spans="1:1">
      <c r="A15" s="18">
        <v>1.9</v>
      </c>
    </row>
    <row r="16" spans="1:1">
      <c r="A16" s="18">
        <v>2</v>
      </c>
    </row>
    <row r="17" spans="1:1">
      <c r="A17" s="18">
        <v>2.1</v>
      </c>
    </row>
    <row r="18" spans="1:1">
      <c r="A18" s="18">
        <v>2.2000000000000002</v>
      </c>
    </row>
    <row r="19" spans="1:1">
      <c r="A19" s="18">
        <v>2.2999999999999998</v>
      </c>
    </row>
    <row r="20" spans="1:1">
      <c r="A20" s="18">
        <v>2.4</v>
      </c>
    </row>
    <row r="21" spans="1:1">
      <c r="A21" s="18">
        <v>2.5</v>
      </c>
    </row>
    <row r="22" spans="1:1">
      <c r="A22" s="18">
        <v>2.6</v>
      </c>
    </row>
    <row r="23" spans="1:1">
      <c r="A23" s="18">
        <v>2.7</v>
      </c>
    </row>
    <row r="24" spans="1:1">
      <c r="A24" s="18">
        <v>2.8</v>
      </c>
    </row>
    <row r="25" spans="1:1">
      <c r="A25" s="18">
        <v>2.9</v>
      </c>
    </row>
    <row r="26" spans="1:1">
      <c r="A26" s="18">
        <v>3</v>
      </c>
    </row>
    <row r="27" spans="1:1">
      <c r="A27" s="18">
        <v>3.1</v>
      </c>
    </row>
    <row r="28" spans="1:1">
      <c r="A28" s="18">
        <v>3.2</v>
      </c>
    </row>
    <row r="29" spans="1:1">
      <c r="A29" s="18">
        <v>3.3</v>
      </c>
    </row>
    <row r="30" spans="1:1">
      <c r="A30" s="18">
        <v>3.4</v>
      </c>
    </row>
    <row r="31" spans="1:1">
      <c r="A31" s="18">
        <v>3.5</v>
      </c>
    </row>
    <row r="32" spans="1:1">
      <c r="A32" s="18">
        <v>3.6</v>
      </c>
    </row>
    <row r="33" spans="1:1">
      <c r="A33" s="18">
        <v>3.7</v>
      </c>
    </row>
    <row r="34" spans="1:1">
      <c r="A34" s="18">
        <v>3.8</v>
      </c>
    </row>
    <row r="35" spans="1:1">
      <c r="A35" s="18">
        <v>3.9</v>
      </c>
    </row>
    <row r="36" spans="1:1">
      <c r="A36" s="18">
        <v>4</v>
      </c>
    </row>
    <row r="37" spans="1:1">
      <c r="A37" s="18">
        <v>4.0999999999999996</v>
      </c>
    </row>
    <row r="38" spans="1:1">
      <c r="A38" s="18">
        <v>4.2</v>
      </c>
    </row>
    <row r="39" spans="1:1">
      <c r="A39" s="18">
        <v>4.3</v>
      </c>
    </row>
    <row r="40" spans="1:1">
      <c r="A40" s="18">
        <v>4.4000000000000004</v>
      </c>
    </row>
    <row r="41" spans="1:1">
      <c r="A41" s="18">
        <v>4.5</v>
      </c>
    </row>
    <row r="42" spans="1:1">
      <c r="A42" s="18">
        <v>4.5999999999999996</v>
      </c>
    </row>
    <row r="43" spans="1:1">
      <c r="A43" s="18">
        <v>4.7</v>
      </c>
    </row>
    <row r="44" spans="1:1">
      <c r="A44" s="18">
        <v>4.8</v>
      </c>
    </row>
    <row r="45" spans="1:1">
      <c r="A45" s="18">
        <v>4.9000000000000004</v>
      </c>
    </row>
    <row r="46" spans="1:1">
      <c r="A46" s="18">
        <v>5</v>
      </c>
    </row>
    <row r="47" spans="1:1">
      <c r="A47" s="18">
        <v>5.0999999999999996</v>
      </c>
    </row>
    <row r="48" spans="1:1">
      <c r="A48" s="18">
        <v>5.2</v>
      </c>
    </row>
    <row r="49" spans="1:1">
      <c r="A49" s="18">
        <v>5.3</v>
      </c>
    </row>
    <row r="50" spans="1:1">
      <c r="A50" s="18">
        <v>5.4</v>
      </c>
    </row>
    <row r="51" spans="1:1">
      <c r="A51" s="18">
        <v>5.5</v>
      </c>
    </row>
    <row r="52" spans="1:1">
      <c r="A52" s="18">
        <v>5.6</v>
      </c>
    </row>
    <row r="53" spans="1:1">
      <c r="A53" s="18">
        <v>5.7</v>
      </c>
    </row>
    <row r="54" spans="1:1">
      <c r="A54" s="18">
        <v>5.8</v>
      </c>
    </row>
    <row r="55" spans="1:1">
      <c r="A55" s="18">
        <v>5.9</v>
      </c>
    </row>
    <row r="56" spans="1:1">
      <c r="A56" s="18">
        <v>6</v>
      </c>
    </row>
  </sheetData>
  <pageMargins left="0.7" right="0.7" top="0.75" bottom="0.75" header="0.3" footer="0.3"/>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2A7293-8BC6-3449-A66A-1E97F0171C28}">
  <dimension ref="A1:A5"/>
  <sheetViews>
    <sheetView workbookViewId="0">
      <selection activeCell="G5" sqref="G5"/>
    </sheetView>
  </sheetViews>
  <sheetFormatPr baseColWidth="10" defaultRowHeight="35" customHeight="1"/>
  <cols>
    <col min="1" max="1" width="17.1640625" style="16" customWidth="1"/>
    <col min="2" max="16384" width="10.83203125" style="16"/>
  </cols>
  <sheetData>
    <row r="1" spans="1:1" ht="35" customHeight="1">
      <c r="A1" s="87" t="s">
        <v>103</v>
      </c>
    </row>
    <row r="2" spans="1:1" ht="35" customHeight="1">
      <c r="A2" s="88" t="s">
        <v>106</v>
      </c>
    </row>
    <row r="3" spans="1:1" ht="35" customHeight="1">
      <c r="A3" s="88" t="s">
        <v>102</v>
      </c>
    </row>
    <row r="4" spans="1:1" ht="35" customHeight="1">
      <c r="A4" s="88" t="s">
        <v>107</v>
      </c>
    </row>
    <row r="5" spans="1:1" ht="35" customHeight="1">
      <c r="A5" s="88" t="s">
        <v>105</v>
      </c>
    </row>
  </sheetData>
  <sortState xmlns:xlrd2="http://schemas.microsoft.com/office/spreadsheetml/2017/richdata2" ref="A2:A5">
    <sortCondition ref="A1:A5"/>
  </sortState>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pageSetUpPr fitToPage="1"/>
  </sheetPr>
  <dimension ref="A1:A23"/>
  <sheetViews>
    <sheetView topLeftCell="A10" zoomScale="120" zoomScaleNormal="120" workbookViewId="0">
      <selection activeCell="A20" sqref="A20"/>
    </sheetView>
  </sheetViews>
  <sheetFormatPr baseColWidth="10" defaultColWidth="10.83203125" defaultRowHeight="19" customHeight="1"/>
  <cols>
    <col min="1" max="1" width="105.1640625" style="27" customWidth="1"/>
    <col min="2" max="16384" width="10.83203125" style="22"/>
  </cols>
  <sheetData>
    <row r="1" spans="1:1" s="19" customFormat="1" ht="19" customHeight="1">
      <c r="A1" s="20" t="s">
        <v>49</v>
      </c>
    </row>
    <row r="2" spans="1:1" ht="19" customHeight="1">
      <c r="A2" s="21"/>
    </row>
    <row r="3" spans="1:1" ht="19" customHeight="1">
      <c r="A3" s="21" t="s">
        <v>53</v>
      </c>
    </row>
    <row r="4" spans="1:1" ht="19" customHeight="1">
      <c r="A4" s="21"/>
    </row>
    <row r="5" spans="1:1" ht="19" customHeight="1">
      <c r="A5" s="23" t="s">
        <v>79</v>
      </c>
    </row>
    <row r="6" spans="1:1" ht="19" customHeight="1">
      <c r="A6" s="21"/>
    </row>
    <row r="7" spans="1:1" ht="20">
      <c r="A7" s="21" t="s">
        <v>48</v>
      </c>
    </row>
    <row r="8" spans="1:1" ht="50" customHeight="1">
      <c r="A8" s="24" t="s">
        <v>138</v>
      </c>
    </row>
    <row r="9" spans="1:1" ht="50" customHeight="1">
      <c r="A9" s="24" t="s">
        <v>139</v>
      </c>
    </row>
    <row r="10" spans="1:1" ht="50" customHeight="1">
      <c r="A10" s="24" t="s">
        <v>141</v>
      </c>
    </row>
    <row r="11" spans="1:1" ht="50" customHeight="1">
      <c r="A11" s="24" t="s">
        <v>142</v>
      </c>
    </row>
    <row r="12" spans="1:1" ht="50" customHeight="1">
      <c r="A12" s="24" t="s">
        <v>143</v>
      </c>
    </row>
    <row r="13" spans="1:1" ht="50" customHeight="1">
      <c r="A13" s="24" t="s">
        <v>144</v>
      </c>
    </row>
    <row r="14" spans="1:1" ht="20">
      <c r="A14" s="21" t="s">
        <v>111</v>
      </c>
    </row>
    <row r="15" spans="1:1" ht="26" customHeight="1">
      <c r="A15" s="25" t="s">
        <v>110</v>
      </c>
    </row>
    <row r="16" spans="1:1" ht="79" customHeight="1">
      <c r="A16" s="21" t="s">
        <v>145</v>
      </c>
    </row>
    <row r="17" spans="1:1" ht="74" customHeight="1">
      <c r="A17" s="21" t="s">
        <v>146</v>
      </c>
    </row>
    <row r="18" spans="1:1" ht="82" customHeight="1">
      <c r="A18" s="21" t="s">
        <v>147</v>
      </c>
    </row>
    <row r="19" spans="1:1" ht="69" customHeight="1">
      <c r="A19" s="21" t="s">
        <v>140</v>
      </c>
    </row>
    <row r="20" spans="1:1" ht="71" customHeight="1">
      <c r="A20" s="21" t="s">
        <v>54</v>
      </c>
    </row>
    <row r="21" spans="1:1" ht="55.5" customHeight="1">
      <c r="A21" s="21" t="s">
        <v>50</v>
      </c>
    </row>
    <row r="22" spans="1:1" ht="68.25" customHeight="1">
      <c r="A22" s="21" t="s">
        <v>51</v>
      </c>
    </row>
    <row r="23" spans="1:1" ht="54.75" customHeight="1">
      <c r="A23" s="26" t="s">
        <v>52</v>
      </c>
    </row>
  </sheetData>
  <sheetProtection algorithmName="SHA-512" hashValue="Yxq49AJS/UFYH+AEr61o16wR2rlpQ4IvkPJRSqiavSX45yKuOJ2OPamNUnKv77E+ugFWo4ESe7oP/3IfwN4g8A==" saltValue="EPh7V3c2uJsBsyiAyIreGA==" spinCount="100000" sheet="1" objects="1" scenarios="1"/>
  <phoneticPr fontId="22" type="noConversion"/>
  <hyperlinks>
    <hyperlink ref="A15" r:id="rId1" xr:uid="{C3304975-9A2D-D44F-A6C3-DEE4BC5AA7B9}"/>
  </hyperlinks>
  <pageMargins left="0.74803149606299213" right="0.74803149606299213" top="0.78740157480314965" bottom="0.59055118110236227" header="0.51181102362204722" footer="0.43307086614173229"/>
  <pageSetup paperSize="9" scale="78" orientation="portrait" horizontalDpi="4294967292" verticalDpi="4294967292"/>
  <headerFooter>
    <oddHeader>&amp;C&amp;"Calibri,Regular"&amp;K000000&amp;F - &amp;A</oddHeader>
    <oddFooter>&amp;C&amp;D</oddFooter>
  </headerFooter>
  <extLst>
    <ext xmlns:mx="http://schemas.microsoft.com/office/mac/excel/2008/main" uri="{64002731-A6B0-56B0-2670-7721B7C09600}">
      <mx:PLV Mode="0" OnePage="0" WScale="10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B6DEAD-DF3D-41D5-9E9A-E1C23669B4C8}">
  <sheetPr>
    <tabColor rgb="FFFFFF00"/>
  </sheetPr>
  <dimension ref="A1:B20"/>
  <sheetViews>
    <sheetView zoomScale="120" zoomScaleNormal="120" workbookViewId="0">
      <selection activeCell="B6" sqref="B6"/>
    </sheetView>
  </sheetViews>
  <sheetFormatPr baseColWidth="10" defaultColWidth="9.1640625" defaultRowHeight="24" customHeight="1"/>
  <cols>
    <col min="1" max="1" width="3.6640625" style="29" customWidth="1"/>
    <col min="2" max="2" width="70.33203125" style="30" bestFit="1" customWidth="1"/>
    <col min="3" max="16384" width="9.1640625" style="28"/>
  </cols>
  <sheetData>
    <row r="1" spans="1:2" ht="24" customHeight="1">
      <c r="A1" s="188" t="s">
        <v>57</v>
      </c>
      <c r="B1" s="188"/>
    </row>
    <row r="2" spans="1:2" ht="10.5" customHeight="1">
      <c r="A2" s="31"/>
      <c r="B2" s="32"/>
    </row>
    <row r="3" spans="1:2" ht="25" customHeight="1">
      <c r="A3" s="31" t="s">
        <v>59</v>
      </c>
      <c r="B3" s="33" t="s">
        <v>61</v>
      </c>
    </row>
    <row r="4" spans="1:2" ht="25" customHeight="1">
      <c r="A4" s="31" t="s">
        <v>60</v>
      </c>
      <c r="B4" s="33" t="s">
        <v>84</v>
      </c>
    </row>
    <row r="5" spans="1:2" ht="25" customHeight="1">
      <c r="A5" s="31" t="s">
        <v>62</v>
      </c>
      <c r="B5" s="32" t="s">
        <v>112</v>
      </c>
    </row>
    <row r="6" spans="1:2" ht="25" customHeight="1">
      <c r="A6" s="31" t="s">
        <v>63</v>
      </c>
      <c r="B6" s="32" t="s">
        <v>58</v>
      </c>
    </row>
    <row r="7" spans="1:2" ht="40" customHeight="1">
      <c r="A7" s="31" t="s">
        <v>64</v>
      </c>
      <c r="B7" s="32" t="s">
        <v>93</v>
      </c>
    </row>
    <row r="8" spans="1:2" ht="25" customHeight="1">
      <c r="A8" s="31" t="s">
        <v>65</v>
      </c>
      <c r="B8" s="32" t="s">
        <v>89</v>
      </c>
    </row>
    <row r="9" spans="1:2" ht="42" customHeight="1">
      <c r="A9" s="31" t="s">
        <v>66</v>
      </c>
      <c r="B9" s="32" t="s">
        <v>69</v>
      </c>
    </row>
    <row r="10" spans="1:2" ht="25" customHeight="1">
      <c r="A10" s="31" t="s">
        <v>68</v>
      </c>
      <c r="B10" s="32" t="s">
        <v>67</v>
      </c>
    </row>
    <row r="11" spans="1:2" ht="25" customHeight="1">
      <c r="A11" s="31" t="s">
        <v>70</v>
      </c>
      <c r="B11" s="32" t="s">
        <v>71</v>
      </c>
    </row>
    <row r="12" spans="1:2" ht="25" customHeight="1">
      <c r="A12" s="31" t="s">
        <v>76</v>
      </c>
      <c r="B12" s="32" t="s">
        <v>75</v>
      </c>
    </row>
    <row r="13" spans="1:2" ht="25" customHeight="1">
      <c r="A13" s="31" t="s">
        <v>81</v>
      </c>
      <c r="B13" s="32" t="s">
        <v>82</v>
      </c>
    </row>
    <row r="14" spans="1:2" ht="25" customHeight="1">
      <c r="A14" s="31" t="s">
        <v>88</v>
      </c>
      <c r="B14" s="32" t="s">
        <v>83</v>
      </c>
    </row>
    <row r="15" spans="1:2" ht="25" customHeight="1">
      <c r="A15" s="31"/>
      <c r="B15" s="32"/>
    </row>
    <row r="16" spans="1:2" ht="13.5" customHeight="1">
      <c r="A16" s="31"/>
      <c r="B16" s="34" t="s">
        <v>72</v>
      </c>
    </row>
    <row r="17" spans="1:2" ht="13.5" customHeight="1">
      <c r="A17" s="31"/>
      <c r="B17" s="34" t="s">
        <v>36</v>
      </c>
    </row>
    <row r="18" spans="1:2" ht="13.5" customHeight="1">
      <c r="A18" s="31"/>
      <c r="B18" s="34" t="s">
        <v>73</v>
      </c>
    </row>
    <row r="19" spans="1:2" ht="13.5" customHeight="1">
      <c r="A19" s="31"/>
      <c r="B19" s="34" t="s">
        <v>74</v>
      </c>
    </row>
    <row r="20" spans="1:2" ht="24" customHeight="1">
      <c r="A20" s="189" t="s">
        <v>80</v>
      </c>
      <c r="B20" s="190"/>
    </row>
  </sheetData>
  <sheetProtection algorithmName="SHA-512" hashValue="cjwuffGDxHtVoV/qF0oNrFHmFixRX8aNKsUhuFFV3LUcutqIFDQ+u3PHmQxFzngaB81RRAUbQVgI0DTWni3a1Q==" saltValue="sf8osUOIAjNt8fEfh9p/pg==" spinCount="100000" sheet="1" objects="1" scenarios="1" selectLockedCells="1" selectUnlockedCells="1"/>
  <mergeCells count="2">
    <mergeCell ref="A1:B1"/>
    <mergeCell ref="A20:B20"/>
  </mergeCells>
  <pageMargins left="0.7" right="0.7" top="0.75" bottom="0.75" header="0.3" footer="0.3"/>
  <pageSetup paperSize="9" orientation="portrait" r:id="rId1"/>
  <ignoredErrors>
    <ignoredError sqref="A3:A14"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pageSetUpPr fitToPage="1"/>
  </sheetPr>
  <dimension ref="B1:J28"/>
  <sheetViews>
    <sheetView showGridLines="0" showZeros="0" tabSelected="1" topLeftCell="B1" zoomScale="160" zoomScaleNormal="160" workbookViewId="0">
      <selection activeCell="C4" sqref="C4:D4"/>
    </sheetView>
  </sheetViews>
  <sheetFormatPr baseColWidth="10" defaultColWidth="11.5" defaultRowHeight="15"/>
  <cols>
    <col min="1" max="1" width="1" style="3" customWidth="1"/>
    <col min="2" max="2" width="19.6640625" style="9" customWidth="1"/>
    <col min="3" max="3" width="30.33203125" style="3" customWidth="1"/>
    <col min="4" max="4" width="17.1640625" style="3" customWidth="1"/>
    <col min="5" max="5" width="54.5" style="3" customWidth="1"/>
    <col min="6" max="6" width="25.33203125" style="3" customWidth="1"/>
    <col min="7" max="7" width="8.33203125" style="3" bestFit="1" customWidth="1"/>
    <col min="8" max="8" width="8.33203125" style="3" customWidth="1"/>
    <col min="9" max="9" width="13.6640625" style="10" customWidth="1"/>
    <col min="10" max="10" width="0.83203125" style="3" customWidth="1"/>
    <col min="11" max="16384" width="11.5" style="3"/>
  </cols>
  <sheetData>
    <row r="1" spans="2:10" ht="6" customHeight="1"/>
    <row r="2" spans="2:10" ht="54" customHeight="1">
      <c r="B2" s="1"/>
      <c r="C2" s="168" t="s">
        <v>6</v>
      </c>
      <c r="D2" s="168"/>
      <c r="E2" s="149" t="s">
        <v>124</v>
      </c>
      <c r="F2" s="185" t="s">
        <v>183</v>
      </c>
      <c r="G2" s="185"/>
      <c r="H2" s="185"/>
      <c r="I2" s="185"/>
      <c r="J2"/>
    </row>
    <row r="3" spans="2:10" ht="16">
      <c r="B3" s="1"/>
      <c r="C3" s="169"/>
      <c r="D3" s="169"/>
      <c r="E3" s="150" t="s">
        <v>125</v>
      </c>
      <c r="F3" s="170" t="s">
        <v>78</v>
      </c>
      <c r="G3" s="170"/>
      <c r="H3" s="170"/>
      <c r="I3" s="170"/>
      <c r="J3"/>
    </row>
    <row r="4" spans="2:10" s="5" customFormat="1" ht="32" customHeight="1">
      <c r="B4" s="58" t="s">
        <v>150</v>
      </c>
      <c r="C4" s="172" t="s">
        <v>129</v>
      </c>
      <c r="D4" s="173"/>
      <c r="E4" s="186" t="s">
        <v>149</v>
      </c>
      <c r="F4" s="187"/>
      <c r="G4" s="187"/>
      <c r="H4" s="187"/>
      <c r="I4" s="187"/>
      <c r="J4" s="4"/>
    </row>
    <row r="5" spans="2:10" s="5" customFormat="1" ht="33" customHeight="1">
      <c r="B5" s="175" t="s">
        <v>46</v>
      </c>
      <c r="C5" s="59" t="s">
        <v>42</v>
      </c>
      <c r="D5" s="76"/>
      <c r="E5" s="148"/>
      <c r="F5" s="147"/>
      <c r="G5" s="147"/>
      <c r="H5" s="147"/>
      <c r="I5" s="147"/>
      <c r="J5" s="4"/>
    </row>
    <row r="6" spans="2:10" s="5" customFormat="1" ht="33" customHeight="1">
      <c r="B6" s="176"/>
      <c r="C6" s="60" t="s">
        <v>41</v>
      </c>
      <c r="D6" s="77"/>
      <c r="E6" s="112"/>
      <c r="F6" s="182" t="s">
        <v>122</v>
      </c>
      <c r="G6" s="183"/>
      <c r="H6" s="183"/>
      <c r="I6" s="184"/>
      <c r="J6" s="4"/>
    </row>
    <row r="7" spans="2:10" s="5" customFormat="1" ht="32" customHeight="1">
      <c r="B7" s="58" t="s">
        <v>4</v>
      </c>
      <c r="C7" s="177"/>
      <c r="D7" s="177"/>
      <c r="E7" s="116" t="s">
        <v>123</v>
      </c>
      <c r="F7" s="89" t="s">
        <v>104</v>
      </c>
      <c r="G7" s="180" t="s">
        <v>107</v>
      </c>
      <c r="H7" s="181"/>
      <c r="I7" s="90"/>
      <c r="J7" s="4"/>
    </row>
    <row r="8" spans="2:10" s="5" customFormat="1" ht="6" customHeight="1">
      <c r="B8" s="174" t="s">
        <v>3</v>
      </c>
      <c r="C8" s="95"/>
      <c r="D8" s="96"/>
      <c r="E8" s="33"/>
      <c r="F8" s="91"/>
      <c r="G8" s="33"/>
      <c r="H8" s="6"/>
      <c r="I8" s="92"/>
      <c r="J8" s="4"/>
    </row>
    <row r="9" spans="2:10" s="5" customFormat="1" ht="32" customHeight="1">
      <c r="B9" s="174"/>
      <c r="C9" s="178" t="s">
        <v>55</v>
      </c>
      <c r="D9" s="179"/>
      <c r="E9" s="115" t="s">
        <v>5</v>
      </c>
      <c r="F9" s="93" t="s">
        <v>7</v>
      </c>
      <c r="G9" s="166">
        <v>0.500000000000001</v>
      </c>
      <c r="H9" s="167"/>
      <c r="I9" s="94" t="s">
        <v>39</v>
      </c>
      <c r="J9" s="4"/>
    </row>
    <row r="10" spans="2:10">
      <c r="B10" s="1"/>
      <c r="C10"/>
      <c r="D10"/>
      <c r="E10"/>
      <c r="F10"/>
      <c r="G10"/>
      <c r="H10"/>
      <c r="I10" s="35" t="s">
        <v>87</v>
      </c>
      <c r="J10"/>
    </row>
    <row r="11" spans="2:10" s="5" customFormat="1">
      <c r="B11" s="36" t="s">
        <v>0</v>
      </c>
      <c r="C11" s="37" t="s">
        <v>23</v>
      </c>
      <c r="D11" s="36" t="s">
        <v>181</v>
      </c>
      <c r="E11" s="37" t="s">
        <v>1</v>
      </c>
      <c r="F11" s="37" t="s">
        <v>2</v>
      </c>
      <c r="G11" s="36" t="s">
        <v>38</v>
      </c>
      <c r="H11" s="36" t="s">
        <v>86</v>
      </c>
      <c r="I11" s="38" t="s">
        <v>85</v>
      </c>
      <c r="J11" s="4"/>
    </row>
    <row r="12" spans="2:10" s="5" customFormat="1" ht="30" customHeight="1">
      <c r="B12" s="50">
        <v>1</v>
      </c>
      <c r="C12" s="51"/>
      <c r="D12" s="52"/>
      <c r="E12" s="53"/>
      <c r="F12" s="54"/>
      <c r="G12" s="55"/>
      <c r="H12" s="56" t="str">
        <f>IF(AND(D12&lt;&gt;"",G12&lt;&gt;""),IF(OR(D12&lt;'5. Dates'!$B$2,'3. Expense Claim'!D12&gt;'5. Dates'!$B$5),"Wrong Form!",IF(D12&lt;'5. Dates'!$B$4,IF(G12&lt;&gt;"",IF($G$7="Petrol",IF($G$9&lt;1.4,G12*'4.1 Mileage Rates (Previous)'!$D$4,IF($G$9&lt;2,G12*'4.1 Mileage Rates (Previous)'!$D$5,G12*'4.1 Mileage Rates (Previous)'!$D$6)),IF($G$7="Diesel",IF($G$9&lt;1.6,G12*'4.1 Mileage Rates (Previous)'!$D$7,IF($G$9&lt;2,G12*'4.1 Mileage Rates (Previous)'!$D$8,G12*'4.1 Mileage Rates (Previous)'!$D$9)), IF($G$7="LPG",IF($G$9&lt;1.4,G12*'4.1 Mileage Rates (Previous)'!$D$10,IF($G$9&lt;2,G12*'4.1 Mileage Rates (Previous)'!$D$11,G12*'4.1 Mileage Rates (Previous)'!$D$12)),IF($G$7="Electric",G12*'4.1 Mileage Rates (Previous)'!$D$3,"No Fuel")))),""), IF(G12&lt;&gt;"",IF($G$7="Petrol",IF($G$9&lt;1.4,G12*'4.2 Mileage Rates (Current)'!$D$4,IF($G$9&lt;2,G12*'4.2 Mileage Rates (Current)'!$D$5,G12*'4.2 Mileage Rates (Current)'!$D$6)), IF($G$7="Diesel",IF($G$9&lt;1.6,G12*'4.2 Mileage Rates (Current)'!$D$7,IF($G$9&lt;2,G12*'4.2 Mileage Rates (Current)'!$D$8,G12*'4.2 Mileage Rates (Current)'!$D$9)), IF($G$7="LPG",IF($G$9&lt;1.4,G12*'4.2 Mileage Rates (Current)'!$D$10,IF($G$9&lt;2,G12*'4.2 Mileage Rates (Current)'!$D$11,G12*'4.2 Mileage Rates (Current)'!$D$12)),IF($G$7="Electric",G12*'4.2 Mileage Rates (Current)'!$D$3,"No Fuel")))),""))),"")</f>
        <v/>
      </c>
      <c r="I12" s="57"/>
      <c r="J12" s="4"/>
    </row>
    <row r="13" spans="2:10" s="5" customFormat="1" ht="30" customHeight="1">
      <c r="B13" s="39">
        <v>2</v>
      </c>
      <c r="C13" s="40"/>
      <c r="D13" s="41"/>
      <c r="E13" s="42"/>
      <c r="F13" s="43"/>
      <c r="G13" s="44"/>
      <c r="H13" s="56" t="str">
        <f>IF(AND(D13&lt;&gt;"",G13&lt;&gt;""),IF(OR(D13&lt;'5. Dates'!$B$2,'3. Expense Claim'!D13&gt;'5. Dates'!$B$5),"Wrong Form!",IF(D13&lt;'5. Dates'!$B$4,IF(G13&lt;&gt;"",IF($G$7="Petrol",IF($G$9&lt;1.4,G13*'4.1 Mileage Rates (Previous)'!$D$4,IF($G$9&lt;2,G13*'4.1 Mileage Rates (Previous)'!$D$5,G13*'4.1 Mileage Rates (Previous)'!$D$6)),IF($G$7="Diesel",IF($G$9&lt;1.6,G13*'4.1 Mileage Rates (Previous)'!$D$7,IF($G$9&lt;2,G13*'4.1 Mileage Rates (Previous)'!$D$8,G13*'4.1 Mileage Rates (Previous)'!$D$9)), IF($G$7="LPG",IF($G$9&lt;1.4,G13*'4.1 Mileage Rates (Previous)'!$D$10,IF($G$9&lt;2,G13*'4.1 Mileage Rates (Previous)'!$D$11,G13*'4.1 Mileage Rates (Previous)'!$D$12)),IF($G$7="Electric",G13*'4.1 Mileage Rates (Previous)'!$D$3,"No Fuel")))),""), IF(G13&lt;&gt;"",IF($G$7="Petrol",IF($G$9&lt;1.4,G13*'4.2 Mileage Rates (Current)'!$D$4,IF($G$9&lt;2,G13*'4.2 Mileage Rates (Current)'!$D$5,G13*'4.2 Mileage Rates (Current)'!$D$6)), IF($G$7="Diesel",IF($G$9&lt;1.6,G13*'4.2 Mileage Rates (Current)'!$D$7,IF($G$9&lt;2,G13*'4.2 Mileage Rates (Current)'!$D$8,G13*'4.2 Mileage Rates (Current)'!$D$9)), IF($G$7="LPG",IF($G$9&lt;1.4,G13*'4.2 Mileage Rates (Current)'!$D$10,IF($G$9&lt;2,G13*'4.2 Mileage Rates (Current)'!$D$11,G13*'4.2 Mileage Rates (Current)'!$D$12)),IF($G$7="Electric",G13*'4.2 Mileage Rates (Current)'!$D$3,"No Fuel")))),""))),"")</f>
        <v/>
      </c>
      <c r="I13" s="45"/>
      <c r="J13" s="4"/>
    </row>
    <row r="14" spans="2:10" s="5" customFormat="1" ht="30" customHeight="1">
      <c r="B14" s="39">
        <v>3</v>
      </c>
      <c r="C14" s="40"/>
      <c r="D14" s="41"/>
      <c r="E14" s="42"/>
      <c r="F14" s="46"/>
      <c r="G14" s="44"/>
      <c r="H14" s="56" t="str">
        <f>IF(AND(D14&lt;&gt;"",G14&lt;&gt;""),IF(OR(D14&lt;'5. Dates'!$B$2,'3. Expense Claim'!D14&gt;'5. Dates'!$B$5),"Wrong Form!",IF(D14&lt;'5. Dates'!$B$4,IF(G14&lt;&gt;"",IF($G$7="Petrol",IF($G$9&lt;1.4,G14*'4.1 Mileage Rates (Previous)'!$D$4,IF($G$9&lt;2,G14*'4.1 Mileage Rates (Previous)'!$D$5,G14*'4.1 Mileage Rates (Previous)'!$D$6)),IF($G$7="Diesel",IF($G$9&lt;1.6,G14*'4.1 Mileage Rates (Previous)'!$D$7,IF($G$9&lt;2,G14*'4.1 Mileage Rates (Previous)'!$D$8,G14*'4.1 Mileage Rates (Previous)'!$D$9)), IF($G$7="LPG",IF($G$9&lt;1.4,G14*'4.1 Mileage Rates (Previous)'!$D$10,IF($G$9&lt;2,G14*'4.1 Mileage Rates (Previous)'!$D$11,G14*'4.1 Mileage Rates (Previous)'!$D$12)),IF($G$7="Electric",G14*'4.1 Mileage Rates (Previous)'!$D$3,"No Fuel")))),""), IF(G14&lt;&gt;"",IF($G$7="Petrol",IF($G$9&lt;1.4,G14*'4.2 Mileage Rates (Current)'!$D$4,IF($G$9&lt;2,G14*'4.2 Mileage Rates (Current)'!$D$5,G14*'4.2 Mileage Rates (Current)'!$D$6)), IF($G$7="Diesel",IF($G$9&lt;1.6,G14*'4.2 Mileage Rates (Current)'!$D$7,IF($G$9&lt;2,G14*'4.2 Mileage Rates (Current)'!$D$8,G14*'4.2 Mileage Rates (Current)'!$D$9)), IF($G$7="LPG",IF($G$9&lt;1.4,G14*'4.2 Mileage Rates (Current)'!$D$10,IF($G$9&lt;2,G14*'4.2 Mileage Rates (Current)'!$D$11,G14*'4.2 Mileage Rates (Current)'!$D$12)),IF($G$7="Electric",G14*'4.2 Mileage Rates (Current)'!$D$3,"No Fuel")))),""))),"")</f>
        <v/>
      </c>
      <c r="I14" s="45"/>
      <c r="J14" s="4"/>
    </row>
    <row r="15" spans="2:10" s="5" customFormat="1" ht="30" customHeight="1">
      <c r="B15" s="39">
        <v>4</v>
      </c>
      <c r="C15" s="40"/>
      <c r="D15" s="41"/>
      <c r="E15" s="42"/>
      <c r="F15" s="46"/>
      <c r="G15" s="44"/>
      <c r="H15" s="56" t="str">
        <f>IF(AND(D15&lt;&gt;"",G15&lt;&gt;""),IF(OR(D15&lt;'5. Dates'!$B$2,'3. Expense Claim'!D15&gt;'5. Dates'!$B$5),"Wrong Form!",IF(D15&lt;'5. Dates'!$B$4,IF(G15&lt;&gt;"",IF($G$7="Petrol",IF($G$9&lt;1.4,G15*'4.1 Mileage Rates (Previous)'!$D$4,IF($G$9&lt;2,G15*'4.1 Mileage Rates (Previous)'!$D$5,G15*'4.1 Mileage Rates (Previous)'!$D$6)),IF($G$7="Diesel",IF($G$9&lt;1.6,G15*'4.1 Mileage Rates (Previous)'!$D$7,IF($G$9&lt;2,G15*'4.1 Mileage Rates (Previous)'!$D$8,G15*'4.1 Mileage Rates (Previous)'!$D$9)), IF($G$7="LPG",IF($G$9&lt;1.4,G15*'4.1 Mileage Rates (Previous)'!$D$10,IF($G$9&lt;2,G15*'4.1 Mileage Rates (Previous)'!$D$11,G15*'4.1 Mileage Rates (Previous)'!$D$12)),IF($G$7="Electric",G15*'4.1 Mileage Rates (Previous)'!$D$3,"No Fuel")))),""), IF(G15&lt;&gt;"",IF($G$7="Petrol",IF($G$9&lt;1.4,G15*'4.2 Mileage Rates (Current)'!$D$4,IF($G$9&lt;2,G15*'4.2 Mileage Rates (Current)'!$D$5,G15*'4.2 Mileage Rates (Current)'!$D$6)), IF($G$7="Diesel",IF($G$9&lt;1.6,G15*'4.2 Mileage Rates (Current)'!$D$7,IF($G$9&lt;2,G15*'4.2 Mileage Rates (Current)'!$D$8,G15*'4.2 Mileage Rates (Current)'!$D$9)), IF($G$7="LPG",IF($G$9&lt;1.4,G15*'4.2 Mileage Rates (Current)'!$D$10,IF($G$9&lt;2,G15*'4.2 Mileage Rates (Current)'!$D$11,G15*'4.2 Mileage Rates (Current)'!$D$12)),IF($G$7="Electric",G15*'4.2 Mileage Rates (Current)'!$D$3,"No Fuel")))),""))),"")</f>
        <v/>
      </c>
      <c r="I15" s="45"/>
      <c r="J15" s="4"/>
    </row>
    <row r="16" spans="2:10" s="5" customFormat="1" ht="30" customHeight="1">
      <c r="B16" s="39">
        <v>5</v>
      </c>
      <c r="C16" s="40"/>
      <c r="D16" s="41"/>
      <c r="E16" s="42"/>
      <c r="F16" s="46"/>
      <c r="G16" s="44"/>
      <c r="H16" s="56" t="str">
        <f>IF(AND(D16&lt;&gt;"",G16&lt;&gt;""),IF(OR(D16&lt;'5. Dates'!$B$2,'3. Expense Claim'!D16&gt;'5. Dates'!$B$5),"Wrong Form!",IF(D16&lt;'5. Dates'!$B$4,IF(G16&lt;&gt;"",IF($G$7="Petrol",IF($G$9&lt;1.4,G16*'4.1 Mileage Rates (Previous)'!$D$4,IF($G$9&lt;2,G16*'4.1 Mileage Rates (Previous)'!$D$5,G16*'4.1 Mileage Rates (Previous)'!$D$6)),IF($G$7="Diesel",IF($G$9&lt;1.6,G16*'4.1 Mileage Rates (Previous)'!$D$7,IF($G$9&lt;2,G16*'4.1 Mileage Rates (Previous)'!$D$8,G16*'4.1 Mileage Rates (Previous)'!$D$9)), IF($G$7="LPG",IF($G$9&lt;1.4,G16*'4.1 Mileage Rates (Previous)'!$D$10,IF($G$9&lt;2,G16*'4.1 Mileage Rates (Previous)'!$D$11,G16*'4.1 Mileage Rates (Previous)'!$D$12)),IF($G$7="Electric",G16*'4.1 Mileage Rates (Previous)'!$D$3,"No Fuel")))),""), IF(G16&lt;&gt;"",IF($G$7="Petrol",IF($G$9&lt;1.4,G16*'4.2 Mileage Rates (Current)'!$D$4,IF($G$9&lt;2,G16*'4.2 Mileage Rates (Current)'!$D$5,G16*'4.2 Mileage Rates (Current)'!$D$6)), IF($G$7="Diesel",IF($G$9&lt;1.6,G16*'4.2 Mileage Rates (Current)'!$D$7,IF($G$9&lt;2,G16*'4.2 Mileage Rates (Current)'!$D$8,G16*'4.2 Mileage Rates (Current)'!$D$9)), IF($G$7="LPG",IF($G$9&lt;1.4,G16*'4.2 Mileage Rates (Current)'!$D$10,IF($G$9&lt;2,G16*'4.2 Mileage Rates (Current)'!$D$11,G16*'4.2 Mileage Rates (Current)'!$D$12)),IF($G$7="Electric",G16*'4.2 Mileage Rates (Current)'!$D$3,"No Fuel")))),""))),"")</f>
        <v/>
      </c>
      <c r="I16" s="45"/>
      <c r="J16" s="4"/>
    </row>
    <row r="17" spans="2:10" s="5" customFormat="1" ht="30" customHeight="1">
      <c r="B17" s="39">
        <v>6</v>
      </c>
      <c r="C17" s="40"/>
      <c r="D17" s="41"/>
      <c r="E17" s="42"/>
      <c r="F17" s="46"/>
      <c r="G17" s="44"/>
      <c r="H17" s="56" t="str">
        <f>IF(AND(D17&lt;&gt;"",G17&lt;&gt;""),IF(OR(D17&lt;'5. Dates'!$B$2,'3. Expense Claim'!D17&gt;'5. Dates'!$B$5),"Wrong Form!",IF(D17&lt;'5. Dates'!$B$4,IF(G17&lt;&gt;"",IF($G$7="Petrol",IF($G$9&lt;1.4,G17*'4.1 Mileage Rates (Previous)'!$D$4,IF($G$9&lt;2,G17*'4.1 Mileage Rates (Previous)'!$D$5,G17*'4.1 Mileage Rates (Previous)'!$D$6)),IF($G$7="Diesel",IF($G$9&lt;1.6,G17*'4.1 Mileage Rates (Previous)'!$D$7,IF($G$9&lt;2,G17*'4.1 Mileage Rates (Previous)'!$D$8,G17*'4.1 Mileage Rates (Previous)'!$D$9)), IF($G$7="LPG",IF($G$9&lt;1.4,G17*'4.1 Mileage Rates (Previous)'!$D$10,IF($G$9&lt;2,G17*'4.1 Mileage Rates (Previous)'!$D$11,G17*'4.1 Mileage Rates (Previous)'!$D$12)),IF($G$7="Electric",G17*'4.1 Mileage Rates (Previous)'!$D$3,"No Fuel")))),""), IF(G17&lt;&gt;"",IF($G$7="Petrol",IF($G$9&lt;1.4,G17*'4.2 Mileage Rates (Current)'!$D$4,IF($G$9&lt;2,G17*'4.2 Mileage Rates (Current)'!$D$5,G17*'4.2 Mileage Rates (Current)'!$D$6)), IF($G$7="Diesel",IF($G$9&lt;1.6,G17*'4.2 Mileage Rates (Current)'!$D$7,IF($G$9&lt;2,G17*'4.2 Mileage Rates (Current)'!$D$8,G17*'4.2 Mileage Rates (Current)'!$D$9)), IF($G$7="LPG",IF($G$9&lt;1.4,G17*'4.2 Mileage Rates (Current)'!$D$10,IF($G$9&lt;2,G17*'4.2 Mileage Rates (Current)'!$D$11,G17*'4.2 Mileage Rates (Current)'!$D$12)),IF($G$7="Electric",G17*'4.2 Mileage Rates (Current)'!$D$3,"No Fuel")))),""))),"")</f>
        <v/>
      </c>
      <c r="I17" s="45"/>
      <c r="J17" s="4"/>
    </row>
    <row r="18" spans="2:10" s="5" customFormat="1" ht="30" customHeight="1">
      <c r="B18" s="39">
        <v>7</v>
      </c>
      <c r="C18" s="40"/>
      <c r="D18" s="41"/>
      <c r="E18" s="42"/>
      <c r="F18" s="46"/>
      <c r="G18" s="44"/>
      <c r="H18" s="56" t="str">
        <f>IF(AND(D18&lt;&gt;"",G18&lt;&gt;""),IF(OR(D18&lt;'5. Dates'!$B$2,'3. Expense Claim'!D18&gt;'5. Dates'!$B$5),"Wrong Form!",IF(D18&lt;'5. Dates'!$B$4,IF(G18&lt;&gt;"",IF($G$7="Petrol",IF($G$9&lt;1.4,G18*'4.1 Mileage Rates (Previous)'!$D$4,IF($G$9&lt;2,G18*'4.1 Mileage Rates (Previous)'!$D$5,G18*'4.1 Mileage Rates (Previous)'!$D$6)),IF($G$7="Diesel",IF($G$9&lt;1.6,G18*'4.1 Mileage Rates (Previous)'!$D$7,IF($G$9&lt;2,G18*'4.1 Mileage Rates (Previous)'!$D$8,G18*'4.1 Mileage Rates (Previous)'!$D$9)), IF($G$7="LPG",IF($G$9&lt;1.4,G18*'4.1 Mileage Rates (Previous)'!$D$10,IF($G$9&lt;2,G18*'4.1 Mileage Rates (Previous)'!$D$11,G18*'4.1 Mileage Rates (Previous)'!$D$12)),IF($G$7="Electric",G18*'4.1 Mileage Rates (Previous)'!$D$3,"No Fuel")))),""), IF(G18&lt;&gt;"",IF($G$7="Petrol",IF($G$9&lt;1.4,G18*'4.2 Mileage Rates (Current)'!$D$4,IF($G$9&lt;2,G18*'4.2 Mileage Rates (Current)'!$D$5,G18*'4.2 Mileage Rates (Current)'!$D$6)), IF($G$7="Diesel",IF($G$9&lt;1.6,G18*'4.2 Mileage Rates (Current)'!$D$7,IF($G$9&lt;2,G18*'4.2 Mileage Rates (Current)'!$D$8,G18*'4.2 Mileage Rates (Current)'!$D$9)), IF($G$7="LPG",IF($G$9&lt;1.4,G18*'4.2 Mileage Rates (Current)'!$D$10,IF($G$9&lt;2,G18*'4.2 Mileage Rates (Current)'!$D$11,G18*'4.2 Mileage Rates (Current)'!$D$12)),IF($G$7="Electric",G18*'4.2 Mileage Rates (Current)'!$D$3,"No Fuel")))),""))),"")</f>
        <v/>
      </c>
      <c r="I18" s="45"/>
      <c r="J18" s="4"/>
    </row>
    <row r="19" spans="2:10" s="5" customFormat="1" ht="30" customHeight="1">
      <c r="B19" s="39">
        <v>8</v>
      </c>
      <c r="C19" s="40"/>
      <c r="D19" s="41"/>
      <c r="E19" s="42"/>
      <c r="F19" s="46"/>
      <c r="G19" s="44"/>
      <c r="H19" s="56" t="str">
        <f>IF(AND(D19&lt;&gt;"",G19&lt;&gt;""),IF(OR(D19&lt;'5. Dates'!$B$2,'3. Expense Claim'!D19&gt;'5. Dates'!$B$5),"Wrong Form!",IF(D19&lt;'5. Dates'!$B$4,IF(G19&lt;&gt;"",IF($G$7="Petrol",IF($G$9&lt;1.4,G19*'4.1 Mileage Rates (Previous)'!$D$4,IF($G$9&lt;2,G19*'4.1 Mileage Rates (Previous)'!$D$5,G19*'4.1 Mileage Rates (Previous)'!$D$6)),IF($G$7="Diesel",IF($G$9&lt;1.6,G19*'4.1 Mileage Rates (Previous)'!$D$7,IF($G$9&lt;2,G19*'4.1 Mileage Rates (Previous)'!$D$8,G19*'4.1 Mileage Rates (Previous)'!$D$9)), IF($G$7="LPG",IF($G$9&lt;1.4,G19*'4.1 Mileage Rates (Previous)'!$D$10,IF($G$9&lt;2,G19*'4.1 Mileage Rates (Previous)'!$D$11,G19*'4.1 Mileage Rates (Previous)'!$D$12)),IF($G$7="Electric",G19*'4.1 Mileage Rates (Previous)'!$D$3,"No Fuel")))),""), IF(G19&lt;&gt;"",IF($G$7="Petrol",IF($G$9&lt;1.4,G19*'4.2 Mileage Rates (Current)'!$D$4,IF($G$9&lt;2,G19*'4.2 Mileage Rates (Current)'!$D$5,G19*'4.2 Mileage Rates (Current)'!$D$6)), IF($G$7="Diesel",IF($G$9&lt;1.6,G19*'4.2 Mileage Rates (Current)'!$D$7,IF($G$9&lt;2,G19*'4.2 Mileage Rates (Current)'!$D$8,G19*'4.2 Mileage Rates (Current)'!$D$9)), IF($G$7="LPG",IF($G$9&lt;1.4,G19*'4.2 Mileage Rates (Current)'!$D$10,IF($G$9&lt;2,G19*'4.2 Mileage Rates (Current)'!$D$11,G19*'4.2 Mileage Rates (Current)'!$D$12)),IF($G$7="Electric",G19*'4.2 Mileage Rates (Current)'!$D$3,"No Fuel")))),""))),"")</f>
        <v/>
      </c>
      <c r="I19" s="45"/>
      <c r="J19" s="4"/>
    </row>
    <row r="20" spans="2:10" s="5" customFormat="1" ht="30" customHeight="1">
      <c r="B20" s="39">
        <v>9</v>
      </c>
      <c r="C20" s="40"/>
      <c r="D20" s="41"/>
      <c r="E20" s="42"/>
      <c r="F20" s="46"/>
      <c r="G20" s="44"/>
      <c r="H20" s="56" t="str">
        <f>IF(AND(D20&lt;&gt;"",G20&lt;&gt;""),IF(OR(D20&lt;'5. Dates'!$B$2,'3. Expense Claim'!D20&gt;'5. Dates'!$B$5),"Wrong Form!",IF(D20&lt;'5. Dates'!$B$4,IF(G20&lt;&gt;"",IF($G$7="Petrol",IF($G$9&lt;1.4,G20*'4.1 Mileage Rates (Previous)'!$D$4,IF($G$9&lt;2,G20*'4.1 Mileage Rates (Previous)'!$D$5,G20*'4.1 Mileage Rates (Previous)'!$D$6)),IF($G$7="Diesel",IF($G$9&lt;1.6,G20*'4.1 Mileage Rates (Previous)'!$D$7,IF($G$9&lt;2,G20*'4.1 Mileage Rates (Previous)'!$D$8,G20*'4.1 Mileage Rates (Previous)'!$D$9)), IF($G$7="LPG",IF($G$9&lt;1.4,G20*'4.1 Mileage Rates (Previous)'!$D$10,IF($G$9&lt;2,G20*'4.1 Mileage Rates (Previous)'!$D$11,G20*'4.1 Mileage Rates (Previous)'!$D$12)),IF($G$7="Electric",G20*'4.1 Mileage Rates (Previous)'!$D$3,"No Fuel")))),""), IF(G20&lt;&gt;"",IF($G$7="Petrol",IF($G$9&lt;1.4,G20*'4.2 Mileage Rates (Current)'!$D$4,IF($G$9&lt;2,G20*'4.2 Mileage Rates (Current)'!$D$5,G20*'4.2 Mileage Rates (Current)'!$D$6)), IF($G$7="Diesel",IF($G$9&lt;1.6,G20*'4.2 Mileage Rates (Current)'!$D$7,IF($G$9&lt;2,G20*'4.2 Mileage Rates (Current)'!$D$8,G20*'4.2 Mileage Rates (Current)'!$D$9)), IF($G$7="LPG",IF($G$9&lt;1.4,G20*'4.2 Mileage Rates (Current)'!$D$10,IF($G$9&lt;2,G20*'4.2 Mileage Rates (Current)'!$D$11,G20*'4.2 Mileage Rates (Current)'!$D$12)),IF($G$7="Electric",G20*'4.2 Mileage Rates (Current)'!$D$3,"No Fuel")))),""))),"")</f>
        <v/>
      </c>
      <c r="I20" s="45"/>
      <c r="J20" s="4"/>
    </row>
    <row r="21" spans="2:10" s="5" customFormat="1" ht="30" customHeight="1">
      <c r="B21" s="39">
        <v>10</v>
      </c>
      <c r="C21" s="40"/>
      <c r="D21" s="41"/>
      <c r="E21" s="42"/>
      <c r="F21" s="46"/>
      <c r="G21" s="44"/>
      <c r="H21" s="56" t="str">
        <f>IF(AND(D21&lt;&gt;"",G21&lt;&gt;""),IF(OR(D21&lt;'5. Dates'!$B$2,'3. Expense Claim'!D21&gt;'5. Dates'!$B$5),"Wrong Form!",IF(D21&lt;'5. Dates'!$B$4,IF(G21&lt;&gt;"",IF($G$7="Petrol",IF($G$9&lt;1.4,G21*'4.1 Mileage Rates (Previous)'!$D$4,IF($G$9&lt;2,G21*'4.1 Mileage Rates (Previous)'!$D$5,G21*'4.1 Mileage Rates (Previous)'!$D$6)),IF($G$7="Diesel",IF($G$9&lt;1.6,G21*'4.1 Mileage Rates (Previous)'!$D$7,IF($G$9&lt;2,G21*'4.1 Mileage Rates (Previous)'!$D$8,G21*'4.1 Mileage Rates (Previous)'!$D$9)), IF($G$7="LPG",IF($G$9&lt;1.4,G21*'4.1 Mileage Rates (Previous)'!$D$10,IF($G$9&lt;2,G21*'4.1 Mileage Rates (Previous)'!$D$11,G21*'4.1 Mileage Rates (Previous)'!$D$12)),IF($G$7="Electric",G21*'4.1 Mileage Rates (Previous)'!$D$3,"No Fuel")))),""), IF(G21&lt;&gt;"",IF($G$7="Petrol",IF($G$9&lt;1.4,G21*'4.2 Mileage Rates (Current)'!$D$4,IF($G$9&lt;2,G21*'4.2 Mileage Rates (Current)'!$D$5,G21*'4.2 Mileage Rates (Current)'!$D$6)), IF($G$7="Diesel",IF($G$9&lt;1.6,G21*'4.2 Mileage Rates (Current)'!$D$7,IF($G$9&lt;2,G21*'4.2 Mileage Rates (Current)'!$D$8,G21*'4.2 Mileage Rates (Current)'!$D$9)), IF($G$7="LPG",IF($G$9&lt;1.4,G21*'4.2 Mileage Rates (Current)'!$D$10,IF($G$9&lt;2,G21*'4.2 Mileage Rates (Current)'!$D$11,G21*'4.2 Mileage Rates (Current)'!$D$12)),IF($G$7="Electric",G21*'4.2 Mileage Rates (Current)'!$D$3,"No Fuel")))),""))),"")</f>
        <v/>
      </c>
      <c r="I21" s="45"/>
      <c r="J21" s="4"/>
    </row>
    <row r="22" spans="2:10" s="5" customFormat="1" ht="30" customHeight="1">
      <c r="B22" s="39">
        <v>11</v>
      </c>
      <c r="C22" s="40"/>
      <c r="D22" s="41"/>
      <c r="E22" s="42"/>
      <c r="F22" s="46"/>
      <c r="G22" s="44"/>
      <c r="H22" s="56" t="str">
        <f>IF(AND(D22&lt;&gt;"",G22&lt;&gt;""),IF(OR(D22&lt;'5. Dates'!$B$2,'3. Expense Claim'!D22&gt;'5. Dates'!$B$5),"Wrong Form!",IF(D22&lt;'5. Dates'!$B$4,IF(G22&lt;&gt;"",IF($G$7="Petrol",IF($G$9&lt;1.4,G22*'4.1 Mileage Rates (Previous)'!$D$4,IF($G$9&lt;2,G22*'4.1 Mileage Rates (Previous)'!$D$5,G22*'4.1 Mileage Rates (Previous)'!$D$6)),IF($G$7="Diesel",IF($G$9&lt;1.6,G22*'4.1 Mileage Rates (Previous)'!$D$7,IF($G$9&lt;2,G22*'4.1 Mileage Rates (Previous)'!$D$8,G22*'4.1 Mileage Rates (Previous)'!$D$9)), IF($G$7="LPG",IF($G$9&lt;1.4,G22*'4.1 Mileage Rates (Previous)'!$D$10,IF($G$9&lt;2,G22*'4.1 Mileage Rates (Previous)'!$D$11,G22*'4.1 Mileage Rates (Previous)'!$D$12)),IF($G$7="Electric",G22*'4.1 Mileage Rates (Previous)'!$D$3,"No Fuel")))),""), IF(G22&lt;&gt;"",IF($G$7="Petrol",IF($G$9&lt;1.4,G22*'4.2 Mileage Rates (Current)'!$D$4,IF($G$9&lt;2,G22*'4.2 Mileage Rates (Current)'!$D$5,G22*'4.2 Mileage Rates (Current)'!$D$6)), IF($G$7="Diesel",IF($G$9&lt;1.6,G22*'4.2 Mileage Rates (Current)'!$D$7,IF($G$9&lt;2,G22*'4.2 Mileage Rates (Current)'!$D$8,G22*'4.2 Mileage Rates (Current)'!$D$9)), IF($G$7="LPG",IF($G$9&lt;1.4,G22*'4.2 Mileage Rates (Current)'!$D$10,IF($G$9&lt;2,G22*'4.2 Mileage Rates (Current)'!$D$11,G22*'4.2 Mileage Rates (Current)'!$D$12)),IF($G$7="Electric",G22*'4.2 Mileage Rates (Current)'!$D$3,"No Fuel")))),""))),"")</f>
        <v/>
      </c>
      <c r="I22" s="45"/>
      <c r="J22" s="4"/>
    </row>
    <row r="23" spans="2:10" s="5" customFormat="1" ht="30" customHeight="1">
      <c r="B23" s="39">
        <v>12</v>
      </c>
      <c r="C23" s="40"/>
      <c r="D23" s="41"/>
      <c r="E23" s="42"/>
      <c r="F23" s="46"/>
      <c r="G23" s="44"/>
      <c r="H23" s="56" t="str">
        <f>IF(AND(D23&lt;&gt;"",G23&lt;&gt;""),IF(OR(D23&lt;'5. Dates'!$B$2,'3. Expense Claim'!D23&gt;'5. Dates'!$B$5),"Wrong Form!",IF(D23&lt;'5. Dates'!$B$4,IF(G23&lt;&gt;"",IF($G$7="Petrol",IF($G$9&lt;1.4,G23*'4.1 Mileage Rates (Previous)'!$D$4,IF($G$9&lt;2,G23*'4.1 Mileage Rates (Previous)'!$D$5,G23*'4.1 Mileage Rates (Previous)'!$D$6)),IF($G$7="Diesel",IF($G$9&lt;1.6,G23*'4.1 Mileage Rates (Previous)'!$D$7,IF($G$9&lt;2,G23*'4.1 Mileage Rates (Previous)'!$D$8,G23*'4.1 Mileage Rates (Previous)'!$D$9)), IF($G$7="LPG",IF($G$9&lt;1.4,G23*'4.1 Mileage Rates (Previous)'!$D$10,IF($G$9&lt;2,G23*'4.1 Mileage Rates (Previous)'!$D$11,G23*'4.1 Mileage Rates (Previous)'!$D$12)),IF($G$7="Electric",G23*'4.1 Mileage Rates (Previous)'!$D$3,"No Fuel")))),""), IF(G23&lt;&gt;"",IF($G$7="Petrol",IF($G$9&lt;1.4,G23*'4.2 Mileage Rates (Current)'!$D$4,IF($G$9&lt;2,G23*'4.2 Mileage Rates (Current)'!$D$5,G23*'4.2 Mileage Rates (Current)'!$D$6)), IF($G$7="Diesel",IF($G$9&lt;1.6,G23*'4.2 Mileage Rates (Current)'!$D$7,IF($G$9&lt;2,G23*'4.2 Mileage Rates (Current)'!$D$8,G23*'4.2 Mileage Rates (Current)'!$D$9)), IF($G$7="LPG",IF($G$9&lt;1.4,G23*'4.2 Mileage Rates (Current)'!$D$10,IF($G$9&lt;2,G23*'4.2 Mileage Rates (Current)'!$D$11,G23*'4.2 Mileage Rates (Current)'!$D$12)),IF($G$7="Electric",G23*'4.2 Mileage Rates (Current)'!$D$3,"No Fuel")))),""))),"")</f>
        <v/>
      </c>
      <c r="I23" s="45"/>
      <c r="J23" s="4"/>
    </row>
    <row r="24" spans="2:10" s="5" customFormat="1" ht="30" customHeight="1">
      <c r="B24" s="39">
        <v>13</v>
      </c>
      <c r="C24" s="40"/>
      <c r="D24" s="41"/>
      <c r="E24" s="42"/>
      <c r="F24" s="46"/>
      <c r="G24" s="44"/>
      <c r="H24" s="56" t="str">
        <f>IF(AND(D24&lt;&gt;"",G24&lt;&gt;""),IF(OR(D24&lt;'5. Dates'!$B$2,'3. Expense Claim'!D24&gt;'5. Dates'!$B$5),"Wrong Form!",IF(D24&lt;'5. Dates'!$B$4,IF(G24&lt;&gt;"",IF($G$7="Petrol",IF($G$9&lt;1.4,G24*'4.1 Mileage Rates (Previous)'!$D$4,IF($G$9&lt;2,G24*'4.1 Mileage Rates (Previous)'!$D$5,G24*'4.1 Mileage Rates (Previous)'!$D$6)),IF($G$7="Diesel",IF($G$9&lt;1.6,G24*'4.1 Mileage Rates (Previous)'!$D$7,IF($G$9&lt;2,G24*'4.1 Mileage Rates (Previous)'!$D$8,G24*'4.1 Mileage Rates (Previous)'!$D$9)), IF($G$7="LPG",IF($G$9&lt;1.4,G24*'4.1 Mileage Rates (Previous)'!$D$10,IF($G$9&lt;2,G24*'4.1 Mileage Rates (Previous)'!$D$11,G24*'4.1 Mileage Rates (Previous)'!$D$12)),IF($G$7="Electric",G24*'4.1 Mileage Rates (Previous)'!$D$3,"No Fuel")))),""), IF(G24&lt;&gt;"",IF($G$7="Petrol",IF($G$9&lt;1.4,G24*'4.2 Mileage Rates (Current)'!$D$4,IF($G$9&lt;2,G24*'4.2 Mileage Rates (Current)'!$D$5,G24*'4.2 Mileage Rates (Current)'!$D$6)), IF($G$7="Diesel",IF($G$9&lt;1.6,G24*'4.2 Mileage Rates (Current)'!$D$7,IF($G$9&lt;2,G24*'4.2 Mileage Rates (Current)'!$D$8,G24*'4.2 Mileage Rates (Current)'!$D$9)), IF($G$7="LPG",IF($G$9&lt;1.4,G24*'4.2 Mileage Rates (Current)'!$D$10,IF($G$9&lt;2,G24*'4.2 Mileage Rates (Current)'!$D$11,G24*'4.2 Mileage Rates (Current)'!$D$12)),IF($G$7="Electric",G24*'4.2 Mileage Rates (Current)'!$D$3,"No Fuel")))),""))),"")</f>
        <v/>
      </c>
      <c r="I24" s="45"/>
      <c r="J24" s="4"/>
    </row>
    <row r="25" spans="2:10" s="5" customFormat="1" ht="30" customHeight="1">
      <c r="B25" s="39">
        <v>14</v>
      </c>
      <c r="C25" s="40"/>
      <c r="D25" s="41"/>
      <c r="E25" s="42"/>
      <c r="F25" s="46"/>
      <c r="G25" s="44"/>
      <c r="H25" s="56" t="str">
        <f>IF(AND(D25&lt;&gt;"",G25&lt;&gt;""),IF(OR(D25&lt;'5. Dates'!$B$2,'3. Expense Claim'!D25&gt;'5. Dates'!$B$5),"Wrong Form!",IF(D25&lt;'5. Dates'!$B$4,IF(G25&lt;&gt;"",IF($G$7="Petrol",IF($G$9&lt;1.4,G25*'4.1 Mileage Rates (Previous)'!$D$4,IF($G$9&lt;2,G25*'4.1 Mileage Rates (Previous)'!$D$5,G25*'4.1 Mileage Rates (Previous)'!$D$6)),IF($G$7="Diesel",IF($G$9&lt;1.6,G25*'4.1 Mileage Rates (Previous)'!$D$7,IF($G$9&lt;2,G25*'4.1 Mileage Rates (Previous)'!$D$8,G25*'4.1 Mileage Rates (Previous)'!$D$9)), IF($G$7="LPG",IF($G$9&lt;1.4,G25*'4.1 Mileage Rates (Previous)'!$D$10,IF($G$9&lt;2,G25*'4.1 Mileage Rates (Previous)'!$D$11,G25*'4.1 Mileage Rates (Previous)'!$D$12)),IF($G$7="Electric",G25*'4.1 Mileage Rates (Previous)'!$D$3,"No Fuel")))),""), IF(G25&lt;&gt;"",IF($G$7="Petrol",IF($G$9&lt;1.4,G25*'4.2 Mileage Rates (Current)'!$D$4,IF($G$9&lt;2,G25*'4.2 Mileage Rates (Current)'!$D$5,G25*'4.2 Mileage Rates (Current)'!$D$6)), IF($G$7="Diesel",IF($G$9&lt;1.6,G25*'4.2 Mileage Rates (Current)'!$D$7,IF($G$9&lt;2,G25*'4.2 Mileage Rates (Current)'!$D$8,G25*'4.2 Mileage Rates (Current)'!$D$9)), IF($G$7="LPG",IF($G$9&lt;1.4,G25*'4.2 Mileage Rates (Current)'!$D$10,IF($G$9&lt;2,G25*'4.2 Mileage Rates (Current)'!$D$11,G25*'4.2 Mileage Rates (Current)'!$D$12)),IF($G$7="Electric",G25*'4.2 Mileage Rates (Current)'!$D$3,"No Fuel")))),""))),"")</f>
        <v/>
      </c>
      <c r="I25" s="45"/>
      <c r="J25" s="4"/>
    </row>
    <row r="26" spans="2:10" s="5" customFormat="1" ht="30" customHeight="1" thickBot="1">
      <c r="B26" s="47">
        <v>15</v>
      </c>
      <c r="C26" s="48"/>
      <c r="D26" s="41"/>
      <c r="E26" s="42"/>
      <c r="F26" s="46"/>
      <c r="G26" s="44"/>
      <c r="H26" s="56" t="str">
        <f>IF(AND(D26&lt;&gt;"",G26&lt;&gt;""),IF(OR(D26&lt;'5. Dates'!$B$2,'3. Expense Claim'!D26&gt;'5. Dates'!$B$5),"Wrong Form!",IF(D26&lt;'5. Dates'!$B$4,IF(G26&lt;&gt;"",IF($G$7="Petrol",IF($G$9&lt;1.4,G26*'4.1 Mileage Rates (Previous)'!$D$4,IF($G$9&lt;2,G26*'4.1 Mileage Rates (Previous)'!$D$5,G26*'4.1 Mileage Rates (Previous)'!$D$6)),IF($G$7="Diesel",IF($G$9&lt;1.6,G26*'4.1 Mileage Rates (Previous)'!$D$7,IF($G$9&lt;2,G26*'4.1 Mileage Rates (Previous)'!$D$8,G26*'4.1 Mileage Rates (Previous)'!$D$9)), IF($G$7="LPG",IF($G$9&lt;1.4,G26*'4.1 Mileage Rates (Previous)'!$D$10,IF($G$9&lt;2,G26*'4.1 Mileage Rates (Previous)'!$D$11,G26*'4.1 Mileage Rates (Previous)'!$D$12)),IF($G$7="Electric",G26*'4.1 Mileage Rates (Previous)'!$D$3,"No Fuel")))),""), IF(G26&lt;&gt;"",IF($G$7="Petrol",IF($G$9&lt;1.4,G26*'4.2 Mileage Rates (Current)'!$D$4,IF($G$9&lt;2,G26*'4.2 Mileage Rates (Current)'!$D$5,G26*'4.2 Mileage Rates (Current)'!$D$6)), IF($G$7="Diesel",IF($G$9&lt;1.6,G26*'4.2 Mileage Rates (Current)'!$D$7,IF($G$9&lt;2,G26*'4.2 Mileage Rates (Current)'!$D$8,G26*'4.2 Mileage Rates (Current)'!$D$9)), IF($G$7="LPG",IF($G$9&lt;1.4,G26*'4.2 Mileage Rates (Current)'!$D$10,IF($G$9&lt;2,G26*'4.2 Mileage Rates (Current)'!$D$11,G26*'4.2 Mileage Rates (Current)'!$D$12)),IF($G$7="Electric",G26*'4.2 Mileage Rates (Current)'!$D$3,"No Fuel")))),""))),"")</f>
        <v/>
      </c>
      <c r="I26" s="49"/>
      <c r="J26" s="4"/>
    </row>
    <row r="27" spans="2:10" s="8" customFormat="1" ht="28.5" customHeight="1" thickBot="1">
      <c r="B27" s="171" t="s">
        <v>182</v>
      </c>
      <c r="C27" s="171"/>
      <c r="D27" s="171"/>
      <c r="E27" s="171"/>
      <c r="F27" s="61" t="s">
        <v>40</v>
      </c>
      <c r="G27" s="62">
        <f>SUM(G12:G26)</f>
        <v>0</v>
      </c>
      <c r="H27" s="63">
        <f>SUM(H12:H26)</f>
        <v>0</v>
      </c>
      <c r="I27" s="11">
        <f>SUM(I12:I26)+H27</f>
        <v>0</v>
      </c>
      <c r="J27" s="7"/>
    </row>
    <row r="28" spans="2:10" ht="4.5" customHeight="1">
      <c r="B28" s="1"/>
      <c r="C28"/>
      <c r="D28"/>
      <c r="E28"/>
      <c r="F28"/>
      <c r="G28"/>
      <c r="H28"/>
      <c r="I28" s="2"/>
      <c r="J28"/>
    </row>
  </sheetData>
  <sheetProtection algorithmName="SHA-512" hashValue="5XYaxwr3LtydVhf8iATpILb3bRwLAvIz9Crr1rZwyCcs68vciqYcNkyhSyVTnons5XyvwsXA6EY1B9zubcWKXw==" saltValue="ON9FghTouyArAYBiCkbzyw==" spinCount="100000" sheet="1" formatCells="0" formatColumns="0" formatRows="0" insertHyperlinks="0" selectLockedCells="1" pivotTables="0"/>
  <mergeCells count="13">
    <mergeCell ref="G9:H9"/>
    <mergeCell ref="C2:D3"/>
    <mergeCell ref="F3:I3"/>
    <mergeCell ref="B27:E27"/>
    <mergeCell ref="C4:D4"/>
    <mergeCell ref="B8:B9"/>
    <mergeCell ref="B5:B6"/>
    <mergeCell ref="C7:D7"/>
    <mergeCell ref="C9:D9"/>
    <mergeCell ref="G7:H7"/>
    <mergeCell ref="F6:I6"/>
    <mergeCell ref="F2:I2"/>
    <mergeCell ref="E4:I4"/>
  </mergeCells>
  <phoneticPr fontId="2" type="noConversion"/>
  <conditionalFormatting sqref="H12:H26">
    <cfRule type="cellIs" dxfId="1" priority="1" operator="equal">
      <formula>"Wrong Form!"</formula>
    </cfRule>
  </conditionalFormatting>
  <conditionalFormatting sqref="I12:I26">
    <cfRule type="expression" dxfId="0" priority="2">
      <formula>$G12&lt;&gt;""</formula>
    </cfRule>
  </conditionalFormatting>
  <dataValidations count="7">
    <dataValidation operator="lessThanOrEqual" allowBlank="1" showInputMessage="1" showErrorMessage="1" errorTitle="Input Error" error="Please enter a numeric value" sqref="I12:I26" xr:uid="{00000000-0002-0000-0400-000000000000}"/>
    <dataValidation type="date" operator="greaterThan" allowBlank="1" showInputMessage="1" showErrorMessage="1" errorTitle="Date error" error="Please enter valid date in format DD/MM or DD/MM/YY if for prior year" sqref="D12:D26" xr:uid="{00000000-0002-0000-0400-000001000000}">
      <formula1>42005</formula1>
    </dataValidation>
    <dataValidation type="date" operator="greaterThanOrEqual" showInputMessage="1" showErrorMessage="1" errorTitle="Date Error" error="Please enter valid date" promptTitle="Date" prompt="Please enter date of claim" sqref="C7" xr:uid="{00000000-0002-0000-0400-000002000000}">
      <formula1>42370</formula1>
    </dataValidation>
    <dataValidation type="whole" allowBlank="1" showErrorMessage="1" errorTitle="Mileage Error" error="Please enter a whole number &gt; 0 (and less than 500)_x000a_" promptTitle="Mileage" prompt="Please enter a whole number &gt; 0" sqref="G12:G26" xr:uid="{00000000-0002-0000-0400-000004000000}">
      <formula1>1</formula1>
      <formula2>500</formula2>
    </dataValidation>
    <dataValidation type="whole" allowBlank="1" showErrorMessage="1" errorTitle="Account Number Error" error="Please enter an 8-digit number without spaces, hyphens or any other characters" sqref="D5" xr:uid="{00000000-0002-0000-0400-000005000000}">
      <formula1>1</formula1>
      <formula2>99999999</formula2>
    </dataValidation>
    <dataValidation type="custom" allowBlank="1" showInputMessage="1" showErrorMessage="1" errorTitle="Sortcode error" error="Please enter a 6-digit number with hyphens in format 00-00-00_x000a_" sqref="D6" xr:uid="{00000000-0002-0000-0400-000006000000}">
      <formula1>AND(ISNUMBER(MID(D6,1,2)+0),MID(D6,3,1)="-",ISNUMBER(MID(D6,4,2)+0),MID(D6,6,1)="-",ISNUMBER(MID(D6,7,2)+0),MID(D6,9,1)="")</formula1>
    </dataValidation>
    <dataValidation type="list" showInputMessage="1" showErrorMessage="1" errorTitle="error" error="Please select an area from the drop down list to allocate these to." promptTitle="Area" prompt="Please select the area of club activities that this expense relates to from the drop down list. Click arrow to right of cell...." sqref="C12:C26" xr:uid="{00000000-0002-0000-0400-000008000000}">
      <formula1>INDIRECT("Categories!$A$1:$A$25")</formula1>
    </dataValidation>
  </dataValidations>
  <hyperlinks>
    <hyperlink ref="E9" r:id="rId1" xr:uid="{58D6BAA1-D0CE-0B48-8212-38BEFA95ED21}"/>
    <hyperlink ref="E3" r:id="rId2" xr:uid="{280C25F8-D162-874F-AC94-90C8EFBA98B2}"/>
  </hyperlinks>
  <printOptions horizontalCentered="1"/>
  <pageMargins left="0.47" right="0.43000000000000005" top="0.39000000000000007" bottom="0.51" header="0.24000000000000002" footer="0.28000000000000003"/>
  <pageSetup paperSize="9" scale="72" orientation="landscape" r:id="rId3"/>
  <drawing r:id="rId4"/>
  <extLst>
    <ext xmlns:x14="http://schemas.microsoft.com/office/spreadsheetml/2009/9/main" uri="{CCE6A557-97BC-4b89-ADB6-D9C93CAAB3DF}">
      <x14:dataValidations xmlns:xm="http://schemas.microsoft.com/office/excel/2006/main" count="3">
        <x14:dataValidation type="list" allowBlank="1" showInputMessage="1" showErrorMessage="1" errorTitle="FuelError" error="Value must be one of:_x000a_Diesel_x000a_Petrol_x000a_Electric_x000a_LPG_x000a_and cannot be blank if claiming mileage" promptTitle="Fuel Type" prompt="Please enter the Type of Fuel your car riuns on from the drop-down list:" xr:uid="{2DFB74B5-1E3C-6A4E-9967-F5EB7ABD911F}">
          <x14:formula1>
            <xm:f>'Fuel Type'!$A$2:$A$5</xm:f>
          </x14:formula1>
          <xm:sqref>G7:H7</xm:sqref>
        </x14:dataValidation>
        <x14:dataValidation type="list" allowBlank="1" showInputMessage="1" showErrorMessage="1" errorTitle="CC Error" error="Engine size should be a number between 1.0 and 6.0 with one decimal place or &quot;Electric&quot; for fully electric vehicles. _x000a__x000a_Please just select value from drop-down list._x000a_" promptTitle="CC" prompt="Please select engine size or &quot;Electric&quot; for fully electric vehicles" xr:uid="{75AD4BE1-B8B4-564C-A33B-0E590CC3BA19}">
          <x14:formula1>
            <xm:f>'Engine Size'!$A$1:$A$56</xm:f>
          </x14:formula1>
          <xm:sqref>G9:H9</xm:sqref>
        </x14:dataValidation>
        <x14:dataValidation type="list" showInputMessage="1" showErrorMessage="1" xr:uid="{20DCCDBD-03E8-1445-BE88-199415E820A8}">
          <x14:formula1>
            <xm:f>Approvers!$A$1:$A$10</xm:f>
          </x14:formula1>
          <xm:sqref>C9:D9</xm:sqref>
        </x14:dataValidation>
      </x14:dataValidations>
    </ex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A4F377-93BA-7343-89A7-A74131C24270}">
  <sheetPr>
    <tabColor theme="7" tint="0.59999389629810485"/>
  </sheetPr>
  <dimension ref="A1:T13"/>
  <sheetViews>
    <sheetView showZeros="0" workbookViewId="0">
      <selection activeCell="C1" sqref="C1:D1"/>
    </sheetView>
  </sheetViews>
  <sheetFormatPr baseColWidth="10" defaultColWidth="16.83203125" defaultRowHeight="32" customHeight="1"/>
  <cols>
    <col min="1" max="1" width="16.83203125" style="64"/>
    <col min="2" max="2" width="22" style="64" bestFit="1" customWidth="1"/>
    <col min="3" max="4" width="34.1640625" style="69" customWidth="1"/>
    <col min="5" max="5" width="9.33203125" style="124" customWidth="1"/>
    <col min="6" max="7" width="21.33203125" style="69" hidden="1" customWidth="1"/>
    <col min="8" max="8" width="21.33203125" style="74" hidden="1" customWidth="1"/>
    <col min="9" max="10" width="21.33203125" style="69" hidden="1" customWidth="1"/>
    <col min="11" max="11" width="0" style="64" hidden="1" customWidth="1"/>
    <col min="12" max="12" width="0" style="78" hidden="1" customWidth="1"/>
    <col min="13" max="13" width="15.6640625" style="64" customWidth="1"/>
    <col min="14" max="14" width="16.1640625" style="64" customWidth="1"/>
    <col min="15" max="15" width="21.5" style="100" bestFit="1" customWidth="1"/>
    <col min="16" max="16" width="26" style="97" customWidth="1"/>
    <col min="17" max="17" width="26.83203125" style="97" customWidth="1"/>
    <col min="18" max="18" width="22.33203125" style="97" customWidth="1"/>
    <col min="19" max="19" width="27.33203125" style="97" customWidth="1"/>
    <col min="20" max="20" width="0" style="109" hidden="1" customWidth="1"/>
    <col min="21" max="16384" width="16.83203125" style="64"/>
  </cols>
  <sheetData>
    <row r="1" spans="1:20" ht="32" customHeight="1">
      <c r="A1" s="191" t="s">
        <v>120</v>
      </c>
      <c r="B1" s="191"/>
      <c r="C1" s="192">
        <f>'5. Dates'!B2</f>
        <v>46082</v>
      </c>
      <c r="D1" s="192"/>
      <c r="M1" s="193" t="s">
        <v>126</v>
      </c>
      <c r="N1" s="194"/>
      <c r="O1" s="194"/>
      <c r="P1" s="194"/>
      <c r="Q1" s="194"/>
      <c r="R1" s="194"/>
      <c r="S1" s="194"/>
    </row>
    <row r="2" spans="1:20" ht="32" customHeight="1">
      <c r="A2" s="65" t="s">
        <v>128</v>
      </c>
      <c r="B2" s="65" t="s">
        <v>127</v>
      </c>
      <c r="C2" s="67" t="s">
        <v>97</v>
      </c>
      <c r="D2" s="67" t="s">
        <v>98</v>
      </c>
      <c r="F2" s="71" t="s">
        <v>108</v>
      </c>
      <c r="G2" s="71" t="s">
        <v>109</v>
      </c>
      <c r="H2" s="72" t="s">
        <v>99</v>
      </c>
      <c r="I2" s="71" t="s">
        <v>100</v>
      </c>
      <c r="J2" s="71" t="s">
        <v>101</v>
      </c>
      <c r="M2" s="114" t="str">
        <f>A2</f>
        <v>Engine Type</v>
      </c>
      <c r="N2" s="114" t="str">
        <f>B2</f>
        <v>Engine Size</v>
      </c>
      <c r="O2" s="101" t="s">
        <v>115</v>
      </c>
      <c r="P2" s="98" t="s">
        <v>116</v>
      </c>
      <c r="Q2" s="98" t="s">
        <v>117</v>
      </c>
      <c r="R2" s="99" t="s">
        <v>118</v>
      </c>
      <c r="S2" s="99" t="s">
        <v>97</v>
      </c>
      <c r="T2" s="110" t="s">
        <v>121</v>
      </c>
    </row>
    <row r="3" spans="1:20" ht="32" customHeight="1" thickBot="1">
      <c r="A3" s="82" t="s">
        <v>102</v>
      </c>
      <c r="B3" s="82" t="s">
        <v>102</v>
      </c>
      <c r="C3" s="83">
        <f>S3</f>
        <v>7.0000000000000007E-2</v>
      </c>
      <c r="D3" s="84">
        <f t="shared" ref="D3:D12" si="0">C3</f>
        <v>7.0000000000000007E-2</v>
      </c>
      <c r="F3" s="83">
        <v>0.15</v>
      </c>
      <c r="G3" s="83">
        <v>50</v>
      </c>
      <c r="H3" s="86">
        <f>(D3-F3)/F3</f>
        <v>-0.53333333333333333</v>
      </c>
      <c r="I3" s="83">
        <f>G3+(G3*H3)</f>
        <v>23.333333333333332</v>
      </c>
      <c r="J3" s="84">
        <v>62.5</v>
      </c>
      <c r="K3" s="70">
        <f>300*D3</f>
        <v>21.000000000000004</v>
      </c>
      <c r="L3" s="78">
        <f>J3-K3</f>
        <v>41.5</v>
      </c>
      <c r="M3" s="82" t="s">
        <v>102</v>
      </c>
      <c r="N3" s="113" t="s">
        <v>102</v>
      </c>
      <c r="O3" s="107" t="s">
        <v>119</v>
      </c>
      <c r="P3" s="108" t="s">
        <v>119</v>
      </c>
      <c r="Q3" s="108" t="s">
        <v>119</v>
      </c>
      <c r="R3" s="133">
        <v>7.2599999999999998E-2</v>
      </c>
      <c r="S3" s="134">
        <v>7.0000000000000007E-2</v>
      </c>
      <c r="T3" s="111">
        <f>S3-R3</f>
        <v>-2.5999999999999912E-3</v>
      </c>
    </row>
    <row r="4" spans="1:20" ht="32" customHeight="1" thickTop="1">
      <c r="A4" s="79" t="s">
        <v>105</v>
      </c>
      <c r="B4" s="79" t="s">
        <v>94</v>
      </c>
      <c r="C4" s="80">
        <f t="shared" ref="C4:C12" si="1">S4</f>
        <v>0.12</v>
      </c>
      <c r="D4" s="81">
        <f t="shared" si="0"/>
        <v>0.12</v>
      </c>
      <c r="F4" s="80">
        <v>0.15</v>
      </c>
      <c r="G4" s="80">
        <v>50</v>
      </c>
      <c r="H4" s="85">
        <f>(D4-F4)/F4</f>
        <v>-0.2</v>
      </c>
      <c r="I4" s="80">
        <f>G4+(G4*H4)</f>
        <v>40</v>
      </c>
      <c r="J4" s="81">
        <v>62.5</v>
      </c>
      <c r="K4" s="70">
        <f>300*D4</f>
        <v>36</v>
      </c>
      <c r="L4" s="78">
        <f t="shared" ref="L4:L12" si="2">J4-K4</f>
        <v>26.5</v>
      </c>
      <c r="M4" s="79" t="s">
        <v>105</v>
      </c>
      <c r="N4" s="79" t="s">
        <v>94</v>
      </c>
      <c r="O4" s="104">
        <v>50.7</v>
      </c>
      <c r="P4" s="132">
        <v>1.32</v>
      </c>
      <c r="Q4" s="132">
        <v>6.0010000000000003</v>
      </c>
      <c r="R4" s="132">
        <v>0.11799999999999999</v>
      </c>
      <c r="S4" s="135">
        <v>0.12</v>
      </c>
      <c r="T4" s="111">
        <f t="shared" ref="T4:T12" si="3">S4-R4</f>
        <v>2.0000000000000018E-3</v>
      </c>
    </row>
    <row r="5" spans="1:20" ht="32" customHeight="1">
      <c r="A5" s="66" t="s">
        <v>105</v>
      </c>
      <c r="B5" s="66" t="s">
        <v>95</v>
      </c>
      <c r="C5" s="68">
        <f t="shared" si="1"/>
        <v>0.14000000000000001</v>
      </c>
      <c r="D5" s="75">
        <f t="shared" si="0"/>
        <v>0.14000000000000001</v>
      </c>
      <c r="F5" s="68">
        <v>0.15</v>
      </c>
      <c r="G5" s="68">
        <v>50</v>
      </c>
      <c r="H5" s="73">
        <f t="shared" ref="H5:H6" si="4">(D5-F5)/F5</f>
        <v>-6.6666666666666541E-2</v>
      </c>
      <c r="I5" s="68">
        <f t="shared" ref="I5:I6" si="5">G5+(G5*H5)</f>
        <v>46.666666666666671</v>
      </c>
      <c r="J5" s="75">
        <v>62.5</v>
      </c>
      <c r="K5" s="70">
        <f t="shared" ref="K5:K13" si="6">300*D5</f>
        <v>42.000000000000007</v>
      </c>
      <c r="L5" s="78">
        <f t="shared" si="2"/>
        <v>20.499999999999993</v>
      </c>
      <c r="M5" s="66" t="s">
        <v>105</v>
      </c>
      <c r="N5" s="66" t="s">
        <v>95</v>
      </c>
      <c r="O5" s="105">
        <v>42.8</v>
      </c>
      <c r="P5" s="102">
        <v>1.32</v>
      </c>
      <c r="Q5" s="102">
        <v>6.0010000000000003</v>
      </c>
      <c r="R5" s="136">
        <v>0.14000000000000001</v>
      </c>
      <c r="S5" s="137">
        <v>0.14000000000000001</v>
      </c>
      <c r="T5" s="111">
        <f t="shared" si="3"/>
        <v>0</v>
      </c>
    </row>
    <row r="6" spans="1:20" ht="32" customHeight="1" thickBot="1">
      <c r="A6" s="82" t="s">
        <v>105</v>
      </c>
      <c r="B6" s="82" t="s">
        <v>96</v>
      </c>
      <c r="C6" s="83">
        <f t="shared" si="1"/>
        <v>0.22</v>
      </c>
      <c r="D6" s="84">
        <f t="shared" si="0"/>
        <v>0.22</v>
      </c>
      <c r="F6" s="83">
        <v>0.2</v>
      </c>
      <c r="G6" s="83">
        <v>50</v>
      </c>
      <c r="H6" s="86">
        <f t="shared" si="4"/>
        <v>9.999999999999995E-2</v>
      </c>
      <c r="I6" s="83">
        <f t="shared" si="5"/>
        <v>55</v>
      </c>
      <c r="J6" s="84">
        <v>62.5</v>
      </c>
      <c r="K6" s="70">
        <f t="shared" si="6"/>
        <v>66</v>
      </c>
      <c r="L6" s="78">
        <f t="shared" si="2"/>
        <v>-3.5</v>
      </c>
      <c r="M6" s="82" t="s">
        <v>105</v>
      </c>
      <c r="N6" s="82" t="s">
        <v>96</v>
      </c>
      <c r="O6" s="106">
        <v>27.2</v>
      </c>
      <c r="P6" s="103">
        <v>1.32</v>
      </c>
      <c r="Q6" s="103">
        <v>6.0010000000000003</v>
      </c>
      <c r="R6" s="138">
        <v>0.221</v>
      </c>
      <c r="S6" s="139">
        <v>0.22</v>
      </c>
      <c r="T6" s="111">
        <f t="shared" si="3"/>
        <v>-1.0000000000000009E-3</v>
      </c>
    </row>
    <row r="7" spans="1:20" ht="32" customHeight="1" thickTop="1">
      <c r="A7" s="79" t="s">
        <v>106</v>
      </c>
      <c r="B7" s="79" t="s">
        <v>113</v>
      </c>
      <c r="C7" s="80">
        <f t="shared" si="1"/>
        <v>0.12</v>
      </c>
      <c r="D7" s="81">
        <f t="shared" si="0"/>
        <v>0.12</v>
      </c>
      <c r="F7" s="80">
        <v>0.15</v>
      </c>
      <c r="G7" s="80">
        <v>50</v>
      </c>
      <c r="H7" s="85">
        <f>(D7-F7)/F7</f>
        <v>-0.2</v>
      </c>
      <c r="I7" s="80">
        <f>G7+(G7*H7)</f>
        <v>40</v>
      </c>
      <c r="J7" s="81">
        <v>62.5</v>
      </c>
      <c r="K7" s="70">
        <f t="shared" si="6"/>
        <v>36</v>
      </c>
      <c r="L7" s="78">
        <f t="shared" si="2"/>
        <v>26.5</v>
      </c>
      <c r="M7" s="79" t="s">
        <v>106</v>
      </c>
      <c r="N7" s="79" t="s">
        <v>113</v>
      </c>
      <c r="O7" s="104">
        <v>55.7</v>
      </c>
      <c r="P7" s="132">
        <v>1.413</v>
      </c>
      <c r="Q7" s="132">
        <v>6.4219999999999997</v>
      </c>
      <c r="R7" s="132">
        <v>0.115</v>
      </c>
      <c r="S7" s="135">
        <v>0.12</v>
      </c>
      <c r="T7" s="111">
        <f t="shared" si="3"/>
        <v>4.9999999999999906E-3</v>
      </c>
    </row>
    <row r="8" spans="1:20" ht="32" customHeight="1">
      <c r="A8" s="66" t="s">
        <v>106</v>
      </c>
      <c r="B8" s="66" t="s">
        <v>114</v>
      </c>
      <c r="C8" s="68">
        <f t="shared" si="1"/>
        <v>0.13</v>
      </c>
      <c r="D8" s="75">
        <f t="shared" si="0"/>
        <v>0.13</v>
      </c>
      <c r="F8" s="68">
        <v>0.15</v>
      </c>
      <c r="G8" s="68">
        <v>50</v>
      </c>
      <c r="H8" s="73">
        <f t="shared" ref="H8:H9" si="7">(D8-F8)/F8</f>
        <v>-0.13333333333333328</v>
      </c>
      <c r="I8" s="68">
        <f t="shared" ref="I8:I9" si="8">G8+(G8*H8)</f>
        <v>43.333333333333336</v>
      </c>
      <c r="J8" s="75">
        <v>62.5</v>
      </c>
      <c r="K8" s="70">
        <f t="shared" si="6"/>
        <v>39</v>
      </c>
      <c r="L8" s="78">
        <f t="shared" si="2"/>
        <v>23.5</v>
      </c>
      <c r="M8" s="66" t="s">
        <v>106</v>
      </c>
      <c r="N8" s="66" t="s">
        <v>114</v>
      </c>
      <c r="O8" s="105">
        <v>49.6</v>
      </c>
      <c r="P8" s="102">
        <v>1.413</v>
      </c>
      <c r="Q8" s="102">
        <v>6.4219999999999997</v>
      </c>
      <c r="R8" s="136">
        <v>0.13</v>
      </c>
      <c r="S8" s="137">
        <v>0.13</v>
      </c>
      <c r="T8" s="111">
        <f t="shared" si="3"/>
        <v>0</v>
      </c>
    </row>
    <row r="9" spans="1:20" ht="32" customHeight="1" thickBot="1">
      <c r="A9" s="82" t="s">
        <v>106</v>
      </c>
      <c r="B9" s="82" t="s">
        <v>96</v>
      </c>
      <c r="C9" s="83">
        <f t="shared" si="1"/>
        <v>0.18</v>
      </c>
      <c r="D9" s="84">
        <f t="shared" si="0"/>
        <v>0.18</v>
      </c>
      <c r="F9" s="83">
        <v>0.2</v>
      </c>
      <c r="G9" s="83">
        <v>50</v>
      </c>
      <c r="H9" s="86">
        <f t="shared" si="7"/>
        <v>-0.10000000000000009</v>
      </c>
      <c r="I9" s="83">
        <f t="shared" si="8"/>
        <v>44.999999999999993</v>
      </c>
      <c r="J9" s="84">
        <v>62.5</v>
      </c>
      <c r="K9" s="70">
        <f t="shared" si="6"/>
        <v>54</v>
      </c>
      <c r="L9" s="78">
        <f t="shared" si="2"/>
        <v>8.5</v>
      </c>
      <c r="M9" s="82" t="s">
        <v>106</v>
      </c>
      <c r="N9" s="82" t="s">
        <v>96</v>
      </c>
      <c r="O9" s="106">
        <v>36.6</v>
      </c>
      <c r="P9" s="103">
        <v>1.413</v>
      </c>
      <c r="Q9" s="103">
        <v>6.4219999999999997</v>
      </c>
      <c r="R9" s="138">
        <v>0.17499999999999999</v>
      </c>
      <c r="S9" s="139">
        <v>0.18</v>
      </c>
      <c r="T9" s="111">
        <f t="shared" si="3"/>
        <v>5.0000000000000044E-3</v>
      </c>
    </row>
    <row r="10" spans="1:20" ht="32" customHeight="1" thickTop="1">
      <c r="A10" s="79" t="s">
        <v>107</v>
      </c>
      <c r="B10" s="79" t="s">
        <v>94</v>
      </c>
      <c r="C10" s="80">
        <f t="shared" si="1"/>
        <v>0.1</v>
      </c>
      <c r="D10" s="81">
        <f t="shared" si="0"/>
        <v>0.1</v>
      </c>
      <c r="F10" s="80">
        <v>0.15</v>
      </c>
      <c r="G10" s="80">
        <v>50</v>
      </c>
      <c r="H10" s="85">
        <f>(D10-F10)/F10</f>
        <v>-0.33333333333333326</v>
      </c>
      <c r="I10" s="80">
        <f>G10+(G10*H10)</f>
        <v>33.333333333333336</v>
      </c>
      <c r="J10" s="81">
        <v>62.5</v>
      </c>
      <c r="K10" s="70">
        <f t="shared" si="6"/>
        <v>30</v>
      </c>
      <c r="L10" s="78">
        <f t="shared" si="2"/>
        <v>32.5</v>
      </c>
      <c r="M10" s="79" t="s">
        <v>107</v>
      </c>
      <c r="N10" s="79" t="s">
        <v>94</v>
      </c>
      <c r="O10" s="104">
        <v>40.6</v>
      </c>
      <c r="P10" s="132">
        <v>0.89</v>
      </c>
      <c r="Q10" s="132">
        <v>4.0460000000000003</v>
      </c>
      <c r="R10" s="132">
        <v>0.1</v>
      </c>
      <c r="S10" s="135">
        <v>0.1</v>
      </c>
      <c r="T10" s="111">
        <f t="shared" si="3"/>
        <v>0</v>
      </c>
    </row>
    <row r="11" spans="1:20" ht="32" customHeight="1">
      <c r="A11" s="66" t="s">
        <v>107</v>
      </c>
      <c r="B11" s="66" t="s">
        <v>95</v>
      </c>
      <c r="C11" s="68">
        <f t="shared" si="1"/>
        <v>0.12</v>
      </c>
      <c r="D11" s="75">
        <f t="shared" si="0"/>
        <v>0.12</v>
      </c>
      <c r="F11" s="68">
        <v>0.15</v>
      </c>
      <c r="G11" s="68">
        <v>50</v>
      </c>
      <c r="H11" s="73">
        <f t="shared" ref="H11:H12" si="9">(D11-F11)/F11</f>
        <v>-0.2</v>
      </c>
      <c r="I11" s="68">
        <f t="shared" ref="I11:I12" si="10">G11+(G11*H11)</f>
        <v>40</v>
      </c>
      <c r="J11" s="75">
        <v>62.5</v>
      </c>
      <c r="K11" s="70">
        <f t="shared" si="6"/>
        <v>36</v>
      </c>
      <c r="L11" s="78">
        <f t="shared" si="2"/>
        <v>26.5</v>
      </c>
      <c r="M11" s="66" t="s">
        <v>107</v>
      </c>
      <c r="N11" s="66" t="s">
        <v>95</v>
      </c>
      <c r="O11" s="105">
        <v>34.200000000000003</v>
      </c>
      <c r="P11" s="102">
        <v>0.89</v>
      </c>
      <c r="Q11" s="102">
        <v>4.0460000000000003</v>
      </c>
      <c r="R11" s="136">
        <v>0.11799999999999999</v>
      </c>
      <c r="S11" s="137">
        <v>0.12</v>
      </c>
      <c r="T11" s="111">
        <f t="shared" si="3"/>
        <v>2.0000000000000018E-3</v>
      </c>
    </row>
    <row r="12" spans="1:20" ht="32" customHeight="1" thickBot="1">
      <c r="A12" s="82" t="s">
        <v>107</v>
      </c>
      <c r="B12" s="82" t="s">
        <v>96</v>
      </c>
      <c r="C12" s="83">
        <f t="shared" si="1"/>
        <v>0.19</v>
      </c>
      <c r="D12" s="84">
        <f t="shared" si="0"/>
        <v>0.19</v>
      </c>
      <c r="F12" s="68">
        <v>0.2</v>
      </c>
      <c r="G12" s="68">
        <v>50</v>
      </c>
      <c r="H12" s="73">
        <f t="shared" si="9"/>
        <v>-5.0000000000000044E-2</v>
      </c>
      <c r="I12" s="68">
        <f t="shared" si="10"/>
        <v>47.5</v>
      </c>
      <c r="J12" s="75">
        <v>62.5</v>
      </c>
      <c r="K12" s="70">
        <f t="shared" si="6"/>
        <v>57</v>
      </c>
      <c r="L12" s="78">
        <f t="shared" si="2"/>
        <v>5.5</v>
      </c>
      <c r="M12" s="82" t="s">
        <v>107</v>
      </c>
      <c r="N12" s="82" t="s">
        <v>96</v>
      </c>
      <c r="O12" s="106">
        <v>21.7</v>
      </c>
      <c r="P12" s="103">
        <v>0.89</v>
      </c>
      <c r="Q12" s="103">
        <v>4.0460000000000003</v>
      </c>
      <c r="R12" s="138">
        <v>0.186</v>
      </c>
      <c r="S12" s="139">
        <v>0.19</v>
      </c>
      <c r="T12" s="111">
        <f t="shared" si="3"/>
        <v>4.0000000000000036E-3</v>
      </c>
    </row>
    <row r="13" spans="1:20" ht="32" customHeight="1" thickTop="1">
      <c r="K13" s="64">
        <f t="shared" si="6"/>
        <v>0</v>
      </c>
      <c r="M13" s="195" t="s">
        <v>110</v>
      </c>
      <c r="N13" s="195"/>
      <c r="O13" s="196"/>
      <c r="P13" s="196"/>
      <c r="Q13" s="196"/>
      <c r="R13" s="196"/>
      <c r="S13" s="196"/>
    </row>
  </sheetData>
  <sheetProtection algorithmName="SHA-512" hashValue="XNlk9jrXUwW0vsbhBDT2VSSjKrkTXH+ZD9Wq3iTfOOfdchuRSuFxNyYKtmvbov7lup+7IY4treio9OfxVaQ+SA==" saltValue="VGFSiMLMoszQfIG3cdNfsg==" spinCount="100000" sheet="1" scenarios="1"/>
  <mergeCells count="4">
    <mergeCell ref="A1:B1"/>
    <mergeCell ref="C1:D1"/>
    <mergeCell ref="M1:S1"/>
    <mergeCell ref="M13:S13"/>
  </mergeCells>
  <hyperlinks>
    <hyperlink ref="M13" r:id="rId1" xr:uid="{3CEE6ECA-F248-894B-862A-C9DF72312955}"/>
  </hyperlinks>
  <pageMargins left="0.7" right="0.7" top="0.75" bottom="0.75" header="0.3" footer="0.3"/>
  <pageSetup paperSize="9" orientation="portrait" horizontalDpi="0" verticalDpi="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15D1EC-8CE7-5A4A-A177-DD826C656B47}">
  <sheetPr>
    <tabColor theme="7" tint="0.59999389629810485"/>
  </sheetPr>
  <dimension ref="A1:T13"/>
  <sheetViews>
    <sheetView showZeros="0" workbookViewId="0">
      <selection activeCell="U12" sqref="U12"/>
    </sheetView>
  </sheetViews>
  <sheetFormatPr baseColWidth="10" defaultColWidth="16.83203125" defaultRowHeight="32" customHeight="1"/>
  <cols>
    <col min="1" max="1" width="16.83203125" style="64"/>
    <col min="2" max="2" width="22" style="64" bestFit="1" customWidth="1"/>
    <col min="3" max="4" width="34.1640625" style="69" customWidth="1"/>
    <col min="5" max="5" width="9.33203125" style="64" customWidth="1"/>
    <col min="6" max="7" width="21.33203125" style="69" hidden="1" customWidth="1"/>
    <col min="8" max="8" width="21.33203125" style="74" hidden="1" customWidth="1"/>
    <col min="9" max="10" width="21.33203125" style="69" hidden="1" customWidth="1"/>
    <col min="11" max="11" width="0" style="64" hidden="1" customWidth="1"/>
    <col min="12" max="12" width="0" style="78" hidden="1" customWidth="1"/>
    <col min="13" max="13" width="15.6640625" style="64" customWidth="1"/>
    <col min="14" max="14" width="16.1640625" style="64" customWidth="1"/>
    <col min="15" max="15" width="21.5" style="100" bestFit="1" customWidth="1"/>
    <col min="16" max="16" width="26" style="97" customWidth="1"/>
    <col min="17" max="17" width="26.83203125" style="97" customWidth="1"/>
    <col min="18" max="18" width="22.33203125" style="97" customWidth="1"/>
    <col min="19" max="19" width="27.33203125" style="97" customWidth="1"/>
    <col min="20" max="20" width="0" style="109" hidden="1" customWidth="1"/>
    <col min="21" max="16384" width="16.83203125" style="64"/>
  </cols>
  <sheetData>
    <row r="1" spans="1:20" ht="32" customHeight="1">
      <c r="A1" s="191" t="s">
        <v>120</v>
      </c>
      <c r="B1" s="191"/>
      <c r="C1" s="192">
        <f>'5. Dates'!B4</f>
        <v>46174</v>
      </c>
      <c r="D1" s="192"/>
      <c r="M1" s="193" t="s">
        <v>126</v>
      </c>
      <c r="N1" s="194"/>
      <c r="O1" s="194"/>
      <c r="P1" s="194"/>
      <c r="Q1" s="194"/>
      <c r="R1" s="194"/>
      <c r="S1" s="194"/>
    </row>
    <row r="2" spans="1:20" ht="32" customHeight="1">
      <c r="A2" s="65" t="s">
        <v>128</v>
      </c>
      <c r="B2" s="65" t="s">
        <v>127</v>
      </c>
      <c r="C2" s="67" t="s">
        <v>97</v>
      </c>
      <c r="D2" s="67" t="s">
        <v>98</v>
      </c>
      <c r="F2" s="71" t="s">
        <v>108</v>
      </c>
      <c r="G2" s="71" t="s">
        <v>109</v>
      </c>
      <c r="H2" s="72" t="s">
        <v>99</v>
      </c>
      <c r="I2" s="71" t="s">
        <v>100</v>
      </c>
      <c r="J2" s="71" t="s">
        <v>101</v>
      </c>
      <c r="M2" s="114" t="str">
        <f>A2</f>
        <v>Engine Type</v>
      </c>
      <c r="N2" s="114" t="str">
        <f>B2</f>
        <v>Engine Size</v>
      </c>
      <c r="O2" s="101" t="s">
        <v>115</v>
      </c>
      <c r="P2" s="98" t="s">
        <v>116</v>
      </c>
      <c r="Q2" s="98" t="s">
        <v>117</v>
      </c>
      <c r="R2" s="99" t="s">
        <v>118</v>
      </c>
      <c r="S2" s="99" t="s">
        <v>97</v>
      </c>
      <c r="T2" s="110" t="s">
        <v>121</v>
      </c>
    </row>
    <row r="3" spans="1:20" ht="32" customHeight="1" thickBot="1">
      <c r="A3" s="82" t="s">
        <v>102</v>
      </c>
      <c r="B3" s="82" t="s">
        <v>102</v>
      </c>
      <c r="C3" s="83">
        <f t="shared" ref="C3:C12" si="0">S3</f>
        <v>7.0000000000000007E-2</v>
      </c>
      <c r="D3" s="84">
        <f t="shared" ref="D3:D12" si="1">C3</f>
        <v>7.0000000000000007E-2</v>
      </c>
      <c r="F3" s="83">
        <v>0.15</v>
      </c>
      <c r="G3" s="83">
        <v>50</v>
      </c>
      <c r="H3" s="86">
        <f>(D3-F3)/F3</f>
        <v>-0.53333333333333333</v>
      </c>
      <c r="I3" s="83">
        <f>G3+(G3*H3)</f>
        <v>23.333333333333332</v>
      </c>
      <c r="J3" s="84">
        <v>62.5</v>
      </c>
      <c r="K3" s="70">
        <f>300*D3</f>
        <v>21.000000000000004</v>
      </c>
      <c r="L3" s="78">
        <f>J3-K3</f>
        <v>41.5</v>
      </c>
      <c r="M3" s="82" t="str">
        <f t="shared" ref="M3:M12" si="2">A3</f>
        <v>Electric</v>
      </c>
      <c r="N3" s="113" t="str">
        <f t="shared" ref="N3:N12" si="3">B3</f>
        <v>Electric</v>
      </c>
      <c r="O3" s="107" t="s">
        <v>119</v>
      </c>
      <c r="P3" s="108" t="s">
        <v>119</v>
      </c>
      <c r="Q3" s="108" t="s">
        <v>119</v>
      </c>
      <c r="R3" s="165">
        <v>7.4800000000000005E-2</v>
      </c>
      <c r="S3" s="141">
        <v>7.0000000000000007E-2</v>
      </c>
      <c r="T3" s="111">
        <f>S3-R3</f>
        <v>-4.7999999999999987E-3</v>
      </c>
    </row>
    <row r="4" spans="1:20" ht="32" customHeight="1" thickTop="1">
      <c r="A4" s="79" t="s">
        <v>105</v>
      </c>
      <c r="B4" s="79" t="s">
        <v>94</v>
      </c>
      <c r="C4" s="80">
        <f t="shared" si="0"/>
        <v>0.14000000000000001</v>
      </c>
      <c r="D4" s="81">
        <f t="shared" si="1"/>
        <v>0.14000000000000001</v>
      </c>
      <c r="F4" s="80">
        <v>0.15</v>
      </c>
      <c r="G4" s="80">
        <v>50</v>
      </c>
      <c r="H4" s="85">
        <f>(D4-F4)/F4</f>
        <v>-6.6666666666666541E-2</v>
      </c>
      <c r="I4" s="80">
        <f>G4+(G4*H4)</f>
        <v>46.666666666666671</v>
      </c>
      <c r="J4" s="81">
        <v>62.5</v>
      </c>
      <c r="K4" s="70">
        <f>300*D4</f>
        <v>42.000000000000007</v>
      </c>
      <c r="L4" s="78">
        <f t="shared" ref="L4:L12" si="4">J4-K4</f>
        <v>20.499999999999993</v>
      </c>
      <c r="M4" s="79" t="str">
        <f t="shared" si="2"/>
        <v>Petrol</v>
      </c>
      <c r="N4" s="79" t="str">
        <f t="shared" si="3"/>
        <v>Up to 1400</v>
      </c>
      <c r="O4" s="162">
        <v>50.7</v>
      </c>
      <c r="P4" s="142">
        <v>1.5680000000000001</v>
      </c>
      <c r="Q4" s="142">
        <v>7.1289999999999996</v>
      </c>
      <c r="R4" s="142">
        <v>7.4800000000000005E-2</v>
      </c>
      <c r="S4" s="143">
        <v>0.14000000000000001</v>
      </c>
      <c r="T4" s="111">
        <f t="shared" ref="T4:T12" si="5">S4-R4</f>
        <v>6.5200000000000008E-2</v>
      </c>
    </row>
    <row r="5" spans="1:20" ht="32" customHeight="1">
      <c r="A5" s="66" t="s">
        <v>105</v>
      </c>
      <c r="B5" s="66" t="s">
        <v>95</v>
      </c>
      <c r="C5" s="68">
        <f t="shared" si="0"/>
        <v>0.17</v>
      </c>
      <c r="D5" s="75">
        <f t="shared" si="1"/>
        <v>0.17</v>
      </c>
      <c r="F5" s="68">
        <v>0.15</v>
      </c>
      <c r="G5" s="68">
        <v>50</v>
      </c>
      <c r="H5" s="73">
        <f t="shared" ref="H5:H6" si="6">(D5-F5)/F5</f>
        <v>0.13333333333333347</v>
      </c>
      <c r="I5" s="68">
        <f t="shared" ref="I5:I6" si="7">G5+(G5*H5)</f>
        <v>56.666666666666671</v>
      </c>
      <c r="J5" s="75">
        <v>62.5</v>
      </c>
      <c r="K5" s="70">
        <f t="shared" ref="K5:K12" si="8">300*D5</f>
        <v>51.000000000000007</v>
      </c>
      <c r="L5" s="78">
        <f t="shared" si="4"/>
        <v>11.499999999999993</v>
      </c>
      <c r="M5" s="66" t="str">
        <f t="shared" si="2"/>
        <v>Petrol</v>
      </c>
      <c r="N5" s="66" t="str">
        <f t="shared" si="3"/>
        <v>1401 to 2000</v>
      </c>
      <c r="O5" s="163">
        <v>42.8</v>
      </c>
      <c r="P5" s="102">
        <f>P4</f>
        <v>1.5680000000000001</v>
      </c>
      <c r="Q5" s="102">
        <f t="shared" ref="Q5:Q6" si="9">Q4</f>
        <v>7.1289999999999996</v>
      </c>
      <c r="R5" s="144">
        <v>0.16700000000000001</v>
      </c>
      <c r="S5" s="145">
        <v>0.17</v>
      </c>
      <c r="T5" s="111">
        <f t="shared" si="5"/>
        <v>3.0000000000000027E-3</v>
      </c>
    </row>
    <row r="6" spans="1:20" ht="32" customHeight="1" thickBot="1">
      <c r="A6" s="82" t="s">
        <v>105</v>
      </c>
      <c r="B6" s="82" t="s">
        <v>96</v>
      </c>
      <c r="C6" s="83">
        <f t="shared" si="0"/>
        <v>0.26</v>
      </c>
      <c r="D6" s="84">
        <f t="shared" si="1"/>
        <v>0.26</v>
      </c>
      <c r="F6" s="83">
        <v>0.2</v>
      </c>
      <c r="G6" s="83">
        <v>50</v>
      </c>
      <c r="H6" s="86">
        <f t="shared" si="6"/>
        <v>0.3</v>
      </c>
      <c r="I6" s="83">
        <f t="shared" si="7"/>
        <v>65</v>
      </c>
      <c r="J6" s="84">
        <v>62.5</v>
      </c>
      <c r="K6" s="70">
        <f t="shared" si="8"/>
        <v>78</v>
      </c>
      <c r="L6" s="78">
        <f t="shared" si="4"/>
        <v>-15.5</v>
      </c>
      <c r="M6" s="82" t="str">
        <f t="shared" si="2"/>
        <v>Petrol</v>
      </c>
      <c r="N6" s="82" t="str">
        <f t="shared" si="3"/>
        <v>Over 2000</v>
      </c>
      <c r="O6" s="164">
        <v>27.2</v>
      </c>
      <c r="P6" s="103">
        <f>P5</f>
        <v>1.5680000000000001</v>
      </c>
      <c r="Q6" s="103">
        <f t="shared" si="9"/>
        <v>7.1289999999999996</v>
      </c>
      <c r="R6" s="140">
        <v>0.26200000000000001</v>
      </c>
      <c r="S6" s="146">
        <v>0.26</v>
      </c>
      <c r="T6" s="111">
        <f t="shared" si="5"/>
        <v>-2.0000000000000018E-3</v>
      </c>
    </row>
    <row r="7" spans="1:20" ht="32" customHeight="1" thickTop="1">
      <c r="A7" s="79" t="s">
        <v>106</v>
      </c>
      <c r="B7" s="79" t="s">
        <v>113</v>
      </c>
      <c r="C7" s="80">
        <f t="shared" si="0"/>
        <v>0.15</v>
      </c>
      <c r="D7" s="81">
        <f t="shared" si="1"/>
        <v>0.15</v>
      </c>
      <c r="F7" s="80">
        <v>0.15</v>
      </c>
      <c r="G7" s="80">
        <v>50</v>
      </c>
      <c r="H7" s="85">
        <f>(D7-F7)/F7</f>
        <v>0</v>
      </c>
      <c r="I7" s="80">
        <f>G7+(G7*H7)</f>
        <v>50</v>
      </c>
      <c r="J7" s="81">
        <v>62.5</v>
      </c>
      <c r="K7" s="70">
        <f t="shared" si="8"/>
        <v>45</v>
      </c>
      <c r="L7" s="78">
        <f t="shared" si="4"/>
        <v>17.5</v>
      </c>
      <c r="M7" s="79" t="str">
        <f t="shared" si="2"/>
        <v>Diesel</v>
      </c>
      <c r="N7" s="79" t="str">
        <f t="shared" si="3"/>
        <v>Up to 1600</v>
      </c>
      <c r="O7" s="162">
        <v>55.7</v>
      </c>
      <c r="P7" s="142">
        <v>1.8879999999999999</v>
      </c>
      <c r="Q7" s="142">
        <v>8.5830000000000002</v>
      </c>
      <c r="R7" s="142">
        <v>0.154</v>
      </c>
      <c r="S7" s="143">
        <v>0.15</v>
      </c>
      <c r="T7" s="111">
        <f t="shared" si="5"/>
        <v>-4.0000000000000036E-3</v>
      </c>
    </row>
    <row r="8" spans="1:20" ht="32" customHeight="1">
      <c r="A8" s="66" t="s">
        <v>106</v>
      </c>
      <c r="B8" s="66" t="s">
        <v>114</v>
      </c>
      <c r="C8" s="68">
        <f t="shared" si="0"/>
        <v>0.17</v>
      </c>
      <c r="D8" s="75">
        <f t="shared" si="1"/>
        <v>0.17</v>
      </c>
      <c r="F8" s="68">
        <v>0.15</v>
      </c>
      <c r="G8" s="68">
        <v>50</v>
      </c>
      <c r="H8" s="73">
        <f t="shared" ref="H8:H9" si="10">(D8-F8)/F8</f>
        <v>0.13333333333333347</v>
      </c>
      <c r="I8" s="68">
        <f t="shared" ref="I8:I9" si="11">G8+(G8*H8)</f>
        <v>56.666666666666671</v>
      </c>
      <c r="J8" s="75">
        <v>62.5</v>
      </c>
      <c r="K8" s="70">
        <f t="shared" si="8"/>
        <v>51.000000000000007</v>
      </c>
      <c r="L8" s="78">
        <f t="shared" si="4"/>
        <v>11.499999999999993</v>
      </c>
      <c r="M8" s="66" t="str">
        <f t="shared" si="2"/>
        <v>Diesel</v>
      </c>
      <c r="N8" s="66" t="str">
        <f t="shared" si="3"/>
        <v>1601 to 2000</v>
      </c>
      <c r="O8" s="163">
        <v>49.6</v>
      </c>
      <c r="P8" s="102">
        <f>P7</f>
        <v>1.8879999999999999</v>
      </c>
      <c r="Q8" s="102">
        <f t="shared" ref="Q8:Q9" si="12">Q7</f>
        <v>8.5830000000000002</v>
      </c>
      <c r="R8" s="144">
        <v>0.17299999999999999</v>
      </c>
      <c r="S8" s="145">
        <v>0.17</v>
      </c>
      <c r="T8" s="111">
        <f t="shared" si="5"/>
        <v>-2.9999999999999749E-3</v>
      </c>
    </row>
    <row r="9" spans="1:20" ht="32" customHeight="1" thickBot="1">
      <c r="A9" s="82" t="s">
        <v>106</v>
      </c>
      <c r="B9" s="82" t="s">
        <v>96</v>
      </c>
      <c r="C9" s="83">
        <f t="shared" si="0"/>
        <v>0.23</v>
      </c>
      <c r="D9" s="84">
        <f t="shared" si="1"/>
        <v>0.23</v>
      </c>
      <c r="F9" s="83">
        <v>0.2</v>
      </c>
      <c r="G9" s="83">
        <v>50</v>
      </c>
      <c r="H9" s="86">
        <f t="shared" si="10"/>
        <v>0.15</v>
      </c>
      <c r="I9" s="83">
        <f t="shared" si="11"/>
        <v>57.5</v>
      </c>
      <c r="J9" s="84">
        <v>62.5</v>
      </c>
      <c r="K9" s="70">
        <f t="shared" si="8"/>
        <v>69</v>
      </c>
      <c r="L9" s="78">
        <f t="shared" si="4"/>
        <v>-6.5</v>
      </c>
      <c r="M9" s="82" t="str">
        <f t="shared" si="2"/>
        <v>Diesel</v>
      </c>
      <c r="N9" s="82" t="str">
        <f t="shared" si="3"/>
        <v>Over 2000</v>
      </c>
      <c r="O9" s="164">
        <v>36.6</v>
      </c>
      <c r="P9" s="103">
        <f>P8</f>
        <v>1.8879999999999999</v>
      </c>
      <c r="Q9" s="103">
        <f t="shared" si="12"/>
        <v>8.5830000000000002</v>
      </c>
      <c r="R9" s="140">
        <v>0.23400000000000001</v>
      </c>
      <c r="S9" s="146">
        <v>0.23</v>
      </c>
      <c r="T9" s="111">
        <f t="shared" si="5"/>
        <v>-4.0000000000000036E-3</v>
      </c>
    </row>
    <row r="10" spans="1:20" ht="32" customHeight="1" thickTop="1">
      <c r="A10" s="79" t="s">
        <v>107</v>
      </c>
      <c r="B10" s="79" t="s">
        <v>94</v>
      </c>
      <c r="C10" s="80">
        <f t="shared" si="0"/>
        <v>0.11</v>
      </c>
      <c r="D10" s="81">
        <f t="shared" si="1"/>
        <v>0.11</v>
      </c>
      <c r="F10" s="80">
        <v>0.15</v>
      </c>
      <c r="G10" s="80">
        <v>50</v>
      </c>
      <c r="H10" s="85">
        <f>(D10-F10)/F10</f>
        <v>-0.26666666666666666</v>
      </c>
      <c r="I10" s="80">
        <f>G10+(G10*H10)</f>
        <v>36.666666666666664</v>
      </c>
      <c r="J10" s="81">
        <v>62.5</v>
      </c>
      <c r="K10" s="70">
        <f t="shared" si="8"/>
        <v>33</v>
      </c>
      <c r="L10" s="78">
        <f t="shared" si="4"/>
        <v>29.5</v>
      </c>
      <c r="M10" s="79" t="str">
        <f t="shared" si="2"/>
        <v>LPG</v>
      </c>
      <c r="N10" s="79" t="str">
        <f t="shared" si="3"/>
        <v>Up to 1400</v>
      </c>
      <c r="O10" s="162">
        <v>40.6</v>
      </c>
      <c r="P10" s="142">
        <v>0.99</v>
      </c>
      <c r="Q10" s="142">
        <v>4.5010000000000003</v>
      </c>
      <c r="R10" s="142">
        <v>0.111</v>
      </c>
      <c r="S10" s="143">
        <v>0.11</v>
      </c>
      <c r="T10" s="111">
        <f t="shared" si="5"/>
        <v>-1.0000000000000009E-3</v>
      </c>
    </row>
    <row r="11" spans="1:20" ht="32" customHeight="1">
      <c r="A11" s="66" t="s">
        <v>107</v>
      </c>
      <c r="B11" s="66" t="s">
        <v>95</v>
      </c>
      <c r="C11" s="68">
        <f t="shared" si="0"/>
        <v>0.13</v>
      </c>
      <c r="D11" s="75">
        <f t="shared" si="1"/>
        <v>0.13</v>
      </c>
      <c r="F11" s="68">
        <v>0.15</v>
      </c>
      <c r="G11" s="68">
        <v>50</v>
      </c>
      <c r="H11" s="73">
        <f t="shared" ref="H11:H12" si="13">(D11-F11)/F11</f>
        <v>-0.13333333333333328</v>
      </c>
      <c r="I11" s="68">
        <f t="shared" ref="I11:I12" si="14">G11+(G11*H11)</f>
        <v>43.333333333333336</v>
      </c>
      <c r="J11" s="75">
        <v>62.5</v>
      </c>
      <c r="K11" s="70">
        <f t="shared" si="8"/>
        <v>39</v>
      </c>
      <c r="L11" s="78">
        <f t="shared" si="4"/>
        <v>23.5</v>
      </c>
      <c r="M11" s="66" t="str">
        <f t="shared" si="2"/>
        <v>LPG</v>
      </c>
      <c r="N11" s="66" t="str">
        <f t="shared" si="3"/>
        <v>1401 to 2000</v>
      </c>
      <c r="O11" s="163">
        <v>34.200000000000003</v>
      </c>
      <c r="P11" s="102">
        <f>P10</f>
        <v>0.99</v>
      </c>
      <c r="Q11" s="102">
        <f t="shared" ref="Q11:Q12" si="15">Q10</f>
        <v>4.5010000000000003</v>
      </c>
      <c r="R11" s="144">
        <v>0.13200000000000001</v>
      </c>
      <c r="S11" s="145">
        <v>0.13</v>
      </c>
      <c r="T11" s="111">
        <f t="shared" si="5"/>
        <v>-2.0000000000000018E-3</v>
      </c>
    </row>
    <row r="12" spans="1:20" ht="32" customHeight="1" thickBot="1">
      <c r="A12" s="82" t="s">
        <v>107</v>
      </c>
      <c r="B12" s="82" t="s">
        <v>96</v>
      </c>
      <c r="C12" s="83">
        <f t="shared" si="0"/>
        <v>0.21</v>
      </c>
      <c r="D12" s="84">
        <f t="shared" si="1"/>
        <v>0.21</v>
      </c>
      <c r="F12" s="68">
        <v>0.2</v>
      </c>
      <c r="G12" s="68">
        <v>50</v>
      </c>
      <c r="H12" s="73">
        <f t="shared" si="13"/>
        <v>4.9999999999999906E-2</v>
      </c>
      <c r="I12" s="68">
        <f t="shared" si="14"/>
        <v>52.499999999999993</v>
      </c>
      <c r="J12" s="75">
        <v>62.5</v>
      </c>
      <c r="K12" s="70">
        <f t="shared" si="8"/>
        <v>63</v>
      </c>
      <c r="L12" s="78">
        <f t="shared" si="4"/>
        <v>-0.5</v>
      </c>
      <c r="M12" s="82" t="str">
        <f t="shared" si="2"/>
        <v>LPG</v>
      </c>
      <c r="N12" s="82" t="str">
        <f t="shared" si="3"/>
        <v>Over 2000</v>
      </c>
      <c r="O12" s="164">
        <v>21.7</v>
      </c>
      <c r="P12" s="103">
        <f>P11</f>
        <v>0.99</v>
      </c>
      <c r="Q12" s="103">
        <f t="shared" si="15"/>
        <v>4.5010000000000003</v>
      </c>
      <c r="R12" s="140">
        <v>0.20699999999999999</v>
      </c>
      <c r="S12" s="146">
        <v>0.21</v>
      </c>
      <c r="T12" s="111">
        <f t="shared" si="5"/>
        <v>3.0000000000000027E-3</v>
      </c>
    </row>
    <row r="13" spans="1:20" ht="32" customHeight="1" thickTop="1">
      <c r="M13" s="195" t="s">
        <v>110</v>
      </c>
      <c r="N13" s="195"/>
      <c r="O13" s="196"/>
      <c r="P13" s="196"/>
      <c r="Q13" s="196"/>
      <c r="R13" s="196"/>
      <c r="S13" s="196"/>
    </row>
  </sheetData>
  <sheetProtection algorithmName="SHA-512" hashValue="PwbewFNTZ6LexXHp9t5BQvIokoHNUDZFt7O2xAU4gNau4gl5h2t8fwGUobjtwPhkSJ1+e4EtohI5/2IkTEeysQ==" saltValue="2QtqmZBM50wcKCdcmT3cGQ==" spinCount="100000" sheet="1" objects="1" scenarios="1"/>
  <mergeCells count="4">
    <mergeCell ref="M1:S1"/>
    <mergeCell ref="A1:B1"/>
    <mergeCell ref="C1:D1"/>
    <mergeCell ref="M13:S13"/>
  </mergeCells>
  <phoneticPr fontId="22" type="noConversion"/>
  <hyperlinks>
    <hyperlink ref="M13" r:id="rId1" xr:uid="{87209F96-47EC-6443-A160-1AFB0BD748E7}"/>
  </hyperlinks>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11</vt:i4>
      </vt:variant>
      <vt:variant>
        <vt:lpstr>Named Ranges</vt:lpstr>
      </vt:variant>
      <vt:variant>
        <vt:i4>3</vt:i4>
      </vt:variant>
    </vt:vector>
  </HeadingPairs>
  <TitlesOfParts>
    <vt:vector size="14" baseType="lpstr">
      <vt:lpstr>Approvers</vt:lpstr>
      <vt:lpstr>Categories</vt:lpstr>
      <vt:lpstr>Engine Size</vt:lpstr>
      <vt:lpstr>Fuel Type</vt:lpstr>
      <vt:lpstr>1. Policy</vt:lpstr>
      <vt:lpstr>2. Guide to Completing</vt:lpstr>
      <vt:lpstr>3. Expense Claim</vt:lpstr>
      <vt:lpstr>4.1 Mileage Rates (Previous)</vt:lpstr>
      <vt:lpstr>4.2 Mileage Rates (Current)</vt:lpstr>
      <vt:lpstr>5. Dates</vt:lpstr>
      <vt:lpstr>6. Summary for Accounts</vt:lpstr>
      <vt:lpstr>'1. Policy'!Print_Area</vt:lpstr>
      <vt:lpstr>'2. Guide to Completing'!Print_Area</vt:lpstr>
      <vt:lpstr>'3. Expense Claim'!Print_Area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Hugh McGill</dc:creator>
  <cp:lastModifiedBy>Hugh McGill</cp:lastModifiedBy>
  <cp:lastPrinted>2023-10-30T11:29:55Z</cp:lastPrinted>
  <dcterms:created xsi:type="dcterms:W3CDTF">2009-03-22T18:55:03Z</dcterms:created>
  <dcterms:modified xsi:type="dcterms:W3CDTF">2026-05-29T21:39:26Z</dcterms:modified>
</cp:coreProperties>
</file>